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wp.sharepoint.com/projects/Documents/W-18-018/SoLoCo Working file/Task 2/"/>
    </mc:Choice>
  </mc:AlternateContent>
  <xr:revisionPtr revIDLastSave="869" documentId="8_{1DD12248-74D2-4EF1-8F9A-3729FFB735EF}" xr6:coauthVersionLast="41" xr6:coauthVersionMax="45" xr10:uidLastSave="{C9DB91A1-4EA1-4782-812D-E3C59DF9644E}"/>
  <bookViews>
    <workbookView xWindow="-120" yWindow="-120" windowWidth="29040" windowHeight="15840" tabRatio="617" activeTab="1" xr2:uid="{00000000-000D-0000-FFFF-FFFF00000000}"/>
  </bookViews>
  <sheets>
    <sheet name="Site Data" sheetId="1" r:id="rId1"/>
    <sheet name="BMPs" sheetId="2" r:id="rId2"/>
    <sheet name="Detention" sheetId="3" r:id="rId3"/>
    <sheet name="Lookup Tables" sheetId="4" r:id="rId4"/>
  </sheets>
  <definedNames>
    <definedName name="_xlnm._FilterDatabase" localSheetId="1" hidden="1">BMPs!#REF!</definedName>
    <definedName name="_xlnm.Print_Area" localSheetId="1">BMPs!$A$1:$O$46</definedName>
    <definedName name="solver_cvg" localSheetId="2" hidden="1">0.0001</definedName>
    <definedName name="solver_drv" localSheetId="2" hidden="1">1</definedName>
    <definedName name="solver_est" localSheetId="2" hidden="1">1</definedName>
    <definedName name="solver_itr" localSheetId="2" hidden="1">100</definedName>
    <definedName name="solver_lhs1" localSheetId="2" hidden="1">Detention!#REF!</definedName>
    <definedName name="solver_lin" localSheetId="2" hidden="1">2</definedName>
    <definedName name="solver_neg" localSheetId="2" hidden="1">2</definedName>
    <definedName name="solver_num" localSheetId="2" hidden="1">0</definedName>
    <definedName name="solver_nwt" localSheetId="2" hidden="1">1</definedName>
    <definedName name="solver_pre" localSheetId="2" hidden="1">0.000001</definedName>
    <definedName name="solver_rel1" localSheetId="2" hidden="1">2</definedName>
    <definedName name="solver_rhs1" localSheetId="2" hidden="1">Detention!#REF!</definedName>
    <definedName name="solver_scl" localSheetId="2" hidden="1">2</definedName>
    <definedName name="solver_sho" localSheetId="2" hidden="1">2</definedName>
    <definedName name="solver_tim" localSheetId="2" hidden="1">100</definedName>
    <definedName name="solver_tol" localSheetId="2" hidden="1">0.05</definedName>
    <definedName name="solver_typ" localSheetId="2" hidden="1">1</definedName>
    <definedName name="solver_val" localSheetId="2" hidden="1">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7" i="2" l="1"/>
  <c r="H11" i="2" l="1"/>
  <c r="G38" i="3" l="1"/>
  <c r="G36" i="3"/>
  <c r="F36" i="3"/>
  <c r="E36" i="3"/>
  <c r="D36" i="3"/>
  <c r="G35" i="3"/>
  <c r="F35" i="3"/>
  <c r="E35" i="3"/>
  <c r="D35" i="3"/>
  <c r="G22" i="3"/>
  <c r="F22" i="3"/>
  <c r="E22" i="3"/>
  <c r="D22" i="3"/>
  <c r="G21" i="3"/>
  <c r="F21" i="3"/>
  <c r="E21" i="3"/>
  <c r="D21" i="3"/>
  <c r="J18" i="2"/>
  <c r="E11" i="2"/>
  <c r="D11" i="2"/>
  <c r="C11" i="2"/>
  <c r="B11" i="2"/>
  <c r="F10" i="2"/>
  <c r="K37" i="1"/>
  <c r="M37" i="1" s="1"/>
  <c r="I38" i="1"/>
  <c r="G38" i="1"/>
  <c r="E38" i="1"/>
  <c r="C38" i="1"/>
  <c r="I28" i="1"/>
  <c r="G28" i="1"/>
  <c r="E28" i="1"/>
  <c r="C28" i="1"/>
  <c r="K27" i="1"/>
  <c r="M27" i="1" s="1"/>
  <c r="B58" i="2" l="1"/>
  <c r="B55" i="2"/>
  <c r="B52" i="2"/>
  <c r="S42" i="2"/>
  <c r="R42" i="2"/>
  <c r="Q42" i="2"/>
  <c r="S41" i="2"/>
  <c r="R41" i="2"/>
  <c r="Q41" i="2"/>
  <c r="S40" i="2"/>
  <c r="R40" i="2"/>
  <c r="Q40" i="2"/>
  <c r="S39" i="2"/>
  <c r="R39" i="2"/>
  <c r="Q39" i="2"/>
  <c r="S38" i="2"/>
  <c r="R38" i="2"/>
  <c r="Q38" i="2"/>
  <c r="O42" i="2"/>
  <c r="O41" i="2"/>
  <c r="O40" i="2"/>
  <c r="O39" i="2"/>
  <c r="O38" i="2"/>
  <c r="C8" i="3" l="1"/>
  <c r="DG36" i="2"/>
  <c r="DF36" i="2"/>
  <c r="DE36" i="2"/>
  <c r="DD36" i="2"/>
  <c r="DC36" i="2"/>
  <c r="DB36" i="2"/>
  <c r="DA36" i="2"/>
  <c r="CZ36" i="2"/>
  <c r="CY36" i="2"/>
  <c r="CX36" i="2"/>
  <c r="CW36" i="2"/>
  <c r="CV36" i="2"/>
  <c r="CU36" i="2"/>
  <c r="CT36" i="2"/>
  <c r="CS36" i="2"/>
  <c r="CR36" i="2"/>
  <c r="CQ36" i="2"/>
  <c r="CP36" i="2"/>
  <c r="CO36" i="2"/>
  <c r="CN36" i="2"/>
  <c r="DG35" i="2"/>
  <c r="DF35" i="2"/>
  <c r="DE35" i="2"/>
  <c r="DD35" i="2"/>
  <c r="DC35" i="2"/>
  <c r="DB35" i="2"/>
  <c r="DA35" i="2"/>
  <c r="CZ35" i="2"/>
  <c r="CY35" i="2"/>
  <c r="CX35" i="2"/>
  <c r="CW35" i="2"/>
  <c r="CV35" i="2"/>
  <c r="CU35" i="2"/>
  <c r="CT35" i="2"/>
  <c r="CS35" i="2"/>
  <c r="CR35" i="2"/>
  <c r="CQ35" i="2"/>
  <c r="CP35" i="2"/>
  <c r="CO35" i="2"/>
  <c r="CN35" i="2"/>
  <c r="DG34" i="2"/>
  <c r="DF34" i="2"/>
  <c r="DE34" i="2"/>
  <c r="DD34" i="2"/>
  <c r="DC34" i="2"/>
  <c r="DB34" i="2"/>
  <c r="DA34" i="2"/>
  <c r="CZ34" i="2"/>
  <c r="CY34" i="2"/>
  <c r="CX34" i="2"/>
  <c r="CW34" i="2"/>
  <c r="CV34" i="2"/>
  <c r="CU34" i="2"/>
  <c r="CT34" i="2"/>
  <c r="CS34" i="2"/>
  <c r="CR34" i="2"/>
  <c r="CQ34" i="2"/>
  <c r="CP34" i="2"/>
  <c r="CO34" i="2"/>
  <c r="CN34" i="2"/>
  <c r="DG33" i="2"/>
  <c r="DF33" i="2"/>
  <c r="DE33" i="2"/>
  <c r="DD33" i="2"/>
  <c r="DC33" i="2"/>
  <c r="DB33" i="2"/>
  <c r="DA33" i="2"/>
  <c r="CZ33" i="2"/>
  <c r="CY33" i="2"/>
  <c r="CX33" i="2"/>
  <c r="CW33" i="2"/>
  <c r="CV33" i="2"/>
  <c r="CU33" i="2"/>
  <c r="CT33" i="2"/>
  <c r="CS33" i="2"/>
  <c r="CR33" i="2"/>
  <c r="CQ33" i="2"/>
  <c r="CP33" i="2"/>
  <c r="CO33" i="2"/>
  <c r="CN33" i="2"/>
  <c r="DG32" i="2"/>
  <c r="DF32" i="2"/>
  <c r="DE32" i="2"/>
  <c r="DD32" i="2"/>
  <c r="DC32" i="2"/>
  <c r="DB32" i="2"/>
  <c r="DA32" i="2"/>
  <c r="CZ32" i="2"/>
  <c r="CY32" i="2"/>
  <c r="CX32" i="2"/>
  <c r="CW32" i="2"/>
  <c r="CV32" i="2"/>
  <c r="CU32" i="2"/>
  <c r="CT32" i="2"/>
  <c r="CS32" i="2"/>
  <c r="CR32" i="2"/>
  <c r="CQ32" i="2"/>
  <c r="CP32" i="2"/>
  <c r="CO32" i="2"/>
  <c r="CN32" i="2"/>
  <c r="DG31" i="2"/>
  <c r="DF31" i="2"/>
  <c r="DE31" i="2"/>
  <c r="DD31" i="2"/>
  <c r="DC31" i="2"/>
  <c r="DB31" i="2"/>
  <c r="DA31" i="2"/>
  <c r="CZ31" i="2"/>
  <c r="CY31" i="2"/>
  <c r="CX31" i="2"/>
  <c r="CW31" i="2"/>
  <c r="CV31" i="2"/>
  <c r="CU31" i="2"/>
  <c r="CT31" i="2"/>
  <c r="CS31" i="2"/>
  <c r="CR31" i="2"/>
  <c r="CQ31" i="2"/>
  <c r="CP31" i="2"/>
  <c r="CO31" i="2"/>
  <c r="CN31" i="2"/>
  <c r="DG30" i="2"/>
  <c r="DF30" i="2"/>
  <c r="DE30" i="2"/>
  <c r="DD30" i="2"/>
  <c r="DC30" i="2"/>
  <c r="DB30" i="2"/>
  <c r="DA30" i="2"/>
  <c r="CZ30" i="2"/>
  <c r="CY30" i="2"/>
  <c r="CX30" i="2"/>
  <c r="CW30" i="2"/>
  <c r="CV30" i="2"/>
  <c r="CU30" i="2"/>
  <c r="CT30" i="2"/>
  <c r="CS30" i="2"/>
  <c r="CR30" i="2"/>
  <c r="CQ30" i="2"/>
  <c r="CP30" i="2"/>
  <c r="CO30" i="2"/>
  <c r="CN30" i="2"/>
  <c r="DG29" i="2"/>
  <c r="DF29" i="2"/>
  <c r="DE29" i="2"/>
  <c r="DD29" i="2"/>
  <c r="DC29" i="2"/>
  <c r="DB29" i="2"/>
  <c r="DA29" i="2"/>
  <c r="CZ29" i="2"/>
  <c r="CY29" i="2"/>
  <c r="CX29" i="2"/>
  <c r="CW29" i="2"/>
  <c r="CV29" i="2"/>
  <c r="CU29" i="2"/>
  <c r="CT29" i="2"/>
  <c r="CS29" i="2"/>
  <c r="CR29" i="2"/>
  <c r="CQ29" i="2"/>
  <c r="CP29" i="2"/>
  <c r="CO29" i="2"/>
  <c r="CN29" i="2"/>
  <c r="DG28" i="2"/>
  <c r="DF28" i="2"/>
  <c r="DE28" i="2"/>
  <c r="DD28" i="2"/>
  <c r="DC28" i="2"/>
  <c r="DB28" i="2"/>
  <c r="DA28" i="2"/>
  <c r="CZ28" i="2"/>
  <c r="CY28" i="2"/>
  <c r="CX28" i="2"/>
  <c r="CW28" i="2"/>
  <c r="CV28" i="2"/>
  <c r="CU28" i="2"/>
  <c r="CT28" i="2"/>
  <c r="CS28" i="2"/>
  <c r="CR28" i="2"/>
  <c r="CQ28" i="2"/>
  <c r="CP28" i="2"/>
  <c r="CO28" i="2"/>
  <c r="CN28" i="2"/>
  <c r="DG27" i="2"/>
  <c r="DF27" i="2"/>
  <c r="DE27" i="2"/>
  <c r="DD27" i="2"/>
  <c r="DC27" i="2"/>
  <c r="DB27" i="2"/>
  <c r="DA27" i="2"/>
  <c r="CZ27" i="2"/>
  <c r="CY27" i="2"/>
  <c r="CX27" i="2"/>
  <c r="CW27" i="2"/>
  <c r="CV27" i="2"/>
  <c r="CU27" i="2"/>
  <c r="CT27" i="2"/>
  <c r="CS27" i="2"/>
  <c r="CR27" i="2"/>
  <c r="CQ27" i="2"/>
  <c r="CP27" i="2"/>
  <c r="CO27" i="2"/>
  <c r="CN27" i="2"/>
  <c r="DG26" i="2"/>
  <c r="DF26" i="2"/>
  <c r="DE26" i="2"/>
  <c r="DD26" i="2"/>
  <c r="DC26" i="2"/>
  <c r="DB26" i="2"/>
  <c r="DA26" i="2"/>
  <c r="CZ26" i="2"/>
  <c r="CY26" i="2"/>
  <c r="CX26" i="2"/>
  <c r="CW26" i="2"/>
  <c r="CV26" i="2"/>
  <c r="CU26" i="2"/>
  <c r="CT26" i="2"/>
  <c r="CS26" i="2"/>
  <c r="CR26" i="2"/>
  <c r="CQ26" i="2"/>
  <c r="CP26" i="2"/>
  <c r="CO26" i="2"/>
  <c r="CN26" i="2"/>
  <c r="DG25" i="2"/>
  <c r="DF25" i="2"/>
  <c r="DE25" i="2"/>
  <c r="DD25" i="2"/>
  <c r="DC25" i="2"/>
  <c r="DB25" i="2"/>
  <c r="DA25" i="2"/>
  <c r="CZ25" i="2"/>
  <c r="CY25" i="2"/>
  <c r="CX25" i="2"/>
  <c r="CW25" i="2"/>
  <c r="CV25" i="2"/>
  <c r="CU25" i="2"/>
  <c r="CT25" i="2"/>
  <c r="CS25" i="2"/>
  <c r="CR25" i="2"/>
  <c r="CQ25" i="2"/>
  <c r="CP25" i="2"/>
  <c r="CO25" i="2"/>
  <c r="CN25" i="2"/>
  <c r="DG24" i="2"/>
  <c r="DF24" i="2"/>
  <c r="DE24" i="2"/>
  <c r="DD24" i="2"/>
  <c r="DC24" i="2"/>
  <c r="DB24" i="2"/>
  <c r="DA24" i="2"/>
  <c r="CZ24" i="2"/>
  <c r="CY24" i="2"/>
  <c r="CX24" i="2"/>
  <c r="CW24" i="2"/>
  <c r="CV24" i="2"/>
  <c r="CU24" i="2"/>
  <c r="CT24" i="2"/>
  <c r="CS24" i="2"/>
  <c r="CR24" i="2"/>
  <c r="CQ24" i="2"/>
  <c r="CP24" i="2"/>
  <c r="CO24" i="2"/>
  <c r="CN24" i="2"/>
  <c r="DG23" i="2"/>
  <c r="DF23" i="2"/>
  <c r="DE23" i="2"/>
  <c r="DD23" i="2"/>
  <c r="DC23" i="2"/>
  <c r="DB23" i="2"/>
  <c r="DA23" i="2"/>
  <c r="CZ23" i="2"/>
  <c r="CY23" i="2"/>
  <c r="CX23" i="2"/>
  <c r="CW23" i="2"/>
  <c r="CV23" i="2"/>
  <c r="CU23" i="2"/>
  <c r="CT23" i="2"/>
  <c r="CS23" i="2"/>
  <c r="CR23" i="2"/>
  <c r="CQ23" i="2"/>
  <c r="CP23" i="2"/>
  <c r="CO23" i="2"/>
  <c r="CN23" i="2"/>
  <c r="DG22" i="2"/>
  <c r="DF22" i="2"/>
  <c r="DE22" i="2"/>
  <c r="DD22" i="2"/>
  <c r="DC22" i="2"/>
  <c r="DB22" i="2"/>
  <c r="DA22" i="2"/>
  <c r="CZ22" i="2"/>
  <c r="CY22" i="2"/>
  <c r="CX22" i="2"/>
  <c r="CW22" i="2"/>
  <c r="CV22" i="2"/>
  <c r="CU22" i="2"/>
  <c r="CT22" i="2"/>
  <c r="CS22" i="2"/>
  <c r="CR22" i="2"/>
  <c r="CQ22" i="2"/>
  <c r="CP22" i="2"/>
  <c r="CO22" i="2"/>
  <c r="CN22" i="2"/>
  <c r="DG21" i="2"/>
  <c r="DF21" i="2"/>
  <c r="DE21" i="2"/>
  <c r="DD21" i="2"/>
  <c r="DC21" i="2"/>
  <c r="DB21" i="2"/>
  <c r="DA21" i="2"/>
  <c r="CZ21" i="2"/>
  <c r="CY21" i="2"/>
  <c r="CX21" i="2"/>
  <c r="CW21" i="2"/>
  <c r="CV21" i="2"/>
  <c r="CU21" i="2"/>
  <c r="CT21" i="2"/>
  <c r="CS21" i="2"/>
  <c r="CR21" i="2"/>
  <c r="CQ21" i="2"/>
  <c r="CP21" i="2"/>
  <c r="CO21" i="2"/>
  <c r="CN21" i="2"/>
  <c r="DG20" i="2"/>
  <c r="DF20" i="2"/>
  <c r="DE20" i="2"/>
  <c r="DD20" i="2"/>
  <c r="DC20" i="2"/>
  <c r="DB20" i="2"/>
  <c r="DA20" i="2"/>
  <c r="CZ20" i="2"/>
  <c r="CY20" i="2"/>
  <c r="CX20" i="2"/>
  <c r="CW20" i="2"/>
  <c r="CV20" i="2"/>
  <c r="CU20" i="2"/>
  <c r="CT20" i="2"/>
  <c r="CS20" i="2"/>
  <c r="CR20" i="2"/>
  <c r="CQ20" i="2"/>
  <c r="CP20" i="2"/>
  <c r="CO20" i="2"/>
  <c r="CN20" i="2"/>
  <c r="DG19" i="2"/>
  <c r="DF19" i="2"/>
  <c r="DE19" i="2"/>
  <c r="DD19" i="2"/>
  <c r="DC19" i="2"/>
  <c r="DB19" i="2"/>
  <c r="DA19" i="2"/>
  <c r="CZ19" i="2"/>
  <c r="CY19" i="2"/>
  <c r="CX19" i="2"/>
  <c r="CW19" i="2"/>
  <c r="CV19" i="2"/>
  <c r="CU19" i="2"/>
  <c r="CT19" i="2"/>
  <c r="CS19" i="2"/>
  <c r="CR19" i="2"/>
  <c r="CQ19" i="2"/>
  <c r="CP19" i="2"/>
  <c r="CO19" i="2"/>
  <c r="CN19" i="2"/>
  <c r="DG18" i="2"/>
  <c r="DF18" i="2"/>
  <c r="DE18" i="2"/>
  <c r="DD18" i="2"/>
  <c r="DC18" i="2"/>
  <c r="DB18" i="2"/>
  <c r="DA18" i="2"/>
  <c r="CZ18" i="2"/>
  <c r="CY18" i="2"/>
  <c r="CX18" i="2"/>
  <c r="CW18" i="2"/>
  <c r="CV18" i="2"/>
  <c r="CU18" i="2"/>
  <c r="CT18" i="2"/>
  <c r="CS18" i="2"/>
  <c r="CR18" i="2"/>
  <c r="CQ18" i="2"/>
  <c r="CP18" i="2"/>
  <c r="CO18" i="2"/>
  <c r="CN18" i="2"/>
  <c r="DF17" i="2"/>
  <c r="DE17" i="2"/>
  <c r="DD17" i="2"/>
  <c r="DC17" i="2"/>
  <c r="DB17" i="2"/>
  <c r="DA17" i="2"/>
  <c r="CZ17" i="2"/>
  <c r="CY17" i="2"/>
  <c r="CX17" i="2"/>
  <c r="CW17" i="2"/>
  <c r="CV17" i="2"/>
  <c r="CU17" i="2"/>
  <c r="CT17" i="2"/>
  <c r="CS17" i="2"/>
  <c r="CR17" i="2"/>
  <c r="CQ17" i="2"/>
  <c r="CL36" i="2"/>
  <c r="CK36" i="2"/>
  <c r="CJ36" i="2"/>
  <c r="CI36" i="2"/>
  <c r="CH36" i="2"/>
  <c r="CG36" i="2"/>
  <c r="CF36" i="2"/>
  <c r="CE36" i="2"/>
  <c r="CD36" i="2"/>
  <c r="CC36" i="2"/>
  <c r="CB36" i="2"/>
  <c r="CA36" i="2"/>
  <c r="BZ36" i="2"/>
  <c r="BY36" i="2"/>
  <c r="BX36" i="2"/>
  <c r="BW36" i="2"/>
  <c r="BV36" i="2"/>
  <c r="BU36" i="2"/>
  <c r="BT36" i="2"/>
  <c r="BS36" i="2"/>
  <c r="CL35" i="2"/>
  <c r="CK35" i="2"/>
  <c r="CJ35" i="2"/>
  <c r="CI35" i="2"/>
  <c r="CH35" i="2"/>
  <c r="CG35" i="2"/>
  <c r="CF35" i="2"/>
  <c r="CE35" i="2"/>
  <c r="CD35" i="2"/>
  <c r="CC35" i="2"/>
  <c r="CB35" i="2"/>
  <c r="CA35" i="2"/>
  <c r="BZ35" i="2"/>
  <c r="BY35" i="2"/>
  <c r="BX35" i="2"/>
  <c r="BW35" i="2"/>
  <c r="BV35" i="2"/>
  <c r="BU35" i="2"/>
  <c r="BT35" i="2"/>
  <c r="BS35" i="2"/>
  <c r="CL34" i="2"/>
  <c r="CK34" i="2"/>
  <c r="CJ34" i="2"/>
  <c r="CI34" i="2"/>
  <c r="CH34" i="2"/>
  <c r="CG34" i="2"/>
  <c r="CF34" i="2"/>
  <c r="CE34" i="2"/>
  <c r="CD34" i="2"/>
  <c r="CC34" i="2"/>
  <c r="CB34" i="2"/>
  <c r="CA34" i="2"/>
  <c r="BZ34" i="2"/>
  <c r="BY34" i="2"/>
  <c r="BX34" i="2"/>
  <c r="BW34" i="2"/>
  <c r="BV34" i="2"/>
  <c r="BU34" i="2"/>
  <c r="BT34" i="2"/>
  <c r="BS34" i="2"/>
  <c r="CL33" i="2"/>
  <c r="CK33" i="2"/>
  <c r="CJ33" i="2"/>
  <c r="CI33" i="2"/>
  <c r="CH33" i="2"/>
  <c r="CG33" i="2"/>
  <c r="CF33" i="2"/>
  <c r="CE33" i="2"/>
  <c r="CD33" i="2"/>
  <c r="CC33" i="2"/>
  <c r="CB33" i="2"/>
  <c r="CA33" i="2"/>
  <c r="BZ33" i="2"/>
  <c r="BY33" i="2"/>
  <c r="BX33" i="2"/>
  <c r="BW33" i="2"/>
  <c r="BV33" i="2"/>
  <c r="BU33" i="2"/>
  <c r="BT33" i="2"/>
  <c r="BS33" i="2"/>
  <c r="CL32" i="2"/>
  <c r="CK32" i="2"/>
  <c r="CJ32" i="2"/>
  <c r="CI32" i="2"/>
  <c r="CH32" i="2"/>
  <c r="CG32" i="2"/>
  <c r="CF32" i="2"/>
  <c r="CE32" i="2"/>
  <c r="CD32" i="2"/>
  <c r="CC32" i="2"/>
  <c r="CB32" i="2"/>
  <c r="CA32" i="2"/>
  <c r="BZ32" i="2"/>
  <c r="BY32" i="2"/>
  <c r="BX32" i="2"/>
  <c r="BW32" i="2"/>
  <c r="BV32" i="2"/>
  <c r="BU32" i="2"/>
  <c r="BT32" i="2"/>
  <c r="BS32" i="2"/>
  <c r="CL31" i="2"/>
  <c r="CK31" i="2"/>
  <c r="CJ31" i="2"/>
  <c r="CI31" i="2"/>
  <c r="CH31" i="2"/>
  <c r="CG31" i="2"/>
  <c r="CF31" i="2"/>
  <c r="CE31" i="2"/>
  <c r="CD31" i="2"/>
  <c r="CC31" i="2"/>
  <c r="CB31" i="2"/>
  <c r="CA31" i="2"/>
  <c r="BZ31" i="2"/>
  <c r="BY31" i="2"/>
  <c r="BX31" i="2"/>
  <c r="BW31" i="2"/>
  <c r="BV31" i="2"/>
  <c r="BU31" i="2"/>
  <c r="BT31" i="2"/>
  <c r="BS31" i="2"/>
  <c r="CL30" i="2"/>
  <c r="CK30" i="2"/>
  <c r="CJ30" i="2"/>
  <c r="CI30" i="2"/>
  <c r="CH30" i="2"/>
  <c r="CG30" i="2"/>
  <c r="CF30" i="2"/>
  <c r="CE30" i="2"/>
  <c r="CD30" i="2"/>
  <c r="CC30" i="2"/>
  <c r="CB30" i="2"/>
  <c r="CA30" i="2"/>
  <c r="BZ30" i="2"/>
  <c r="BY30" i="2"/>
  <c r="BX30" i="2"/>
  <c r="BW30" i="2"/>
  <c r="BV30" i="2"/>
  <c r="BU30" i="2"/>
  <c r="BT30" i="2"/>
  <c r="BS30" i="2"/>
  <c r="CL29" i="2"/>
  <c r="CK29" i="2"/>
  <c r="CJ29" i="2"/>
  <c r="CI29" i="2"/>
  <c r="CH29" i="2"/>
  <c r="CG29" i="2"/>
  <c r="CF29" i="2"/>
  <c r="CE29" i="2"/>
  <c r="CD29" i="2"/>
  <c r="CC29" i="2"/>
  <c r="CB29" i="2"/>
  <c r="CA29" i="2"/>
  <c r="BZ29" i="2"/>
  <c r="BY29" i="2"/>
  <c r="BX29" i="2"/>
  <c r="BW29" i="2"/>
  <c r="BV29" i="2"/>
  <c r="BU29" i="2"/>
  <c r="BT29" i="2"/>
  <c r="BS29" i="2"/>
  <c r="CL28" i="2"/>
  <c r="CK28" i="2"/>
  <c r="CJ28" i="2"/>
  <c r="CI28" i="2"/>
  <c r="CH28" i="2"/>
  <c r="CG28" i="2"/>
  <c r="CF28" i="2"/>
  <c r="CE28" i="2"/>
  <c r="CD28" i="2"/>
  <c r="CC28" i="2"/>
  <c r="CB28" i="2"/>
  <c r="CA28" i="2"/>
  <c r="BZ28" i="2"/>
  <c r="BY28" i="2"/>
  <c r="BX28" i="2"/>
  <c r="BW28" i="2"/>
  <c r="BV28" i="2"/>
  <c r="BU28" i="2"/>
  <c r="BT28" i="2"/>
  <c r="BS28" i="2"/>
  <c r="CL27" i="2"/>
  <c r="CK27" i="2"/>
  <c r="CJ27" i="2"/>
  <c r="CI27" i="2"/>
  <c r="CH27" i="2"/>
  <c r="CG27" i="2"/>
  <c r="CF27" i="2"/>
  <c r="CE27" i="2"/>
  <c r="CD27" i="2"/>
  <c r="CC27" i="2"/>
  <c r="CB27" i="2"/>
  <c r="CA27" i="2"/>
  <c r="BZ27" i="2"/>
  <c r="BY27" i="2"/>
  <c r="BX27" i="2"/>
  <c r="BW27" i="2"/>
  <c r="BV27" i="2"/>
  <c r="BU27" i="2"/>
  <c r="BT27" i="2"/>
  <c r="BS27" i="2"/>
  <c r="CL26" i="2"/>
  <c r="CK26" i="2"/>
  <c r="CJ26" i="2"/>
  <c r="CI26" i="2"/>
  <c r="CH26" i="2"/>
  <c r="CG26" i="2"/>
  <c r="CF26" i="2"/>
  <c r="CE26" i="2"/>
  <c r="CD26" i="2"/>
  <c r="CC26" i="2"/>
  <c r="CB26" i="2"/>
  <c r="CA26" i="2"/>
  <c r="BZ26" i="2"/>
  <c r="BY26" i="2"/>
  <c r="BX26" i="2"/>
  <c r="BW26" i="2"/>
  <c r="BV26" i="2"/>
  <c r="BU26" i="2"/>
  <c r="BT26" i="2"/>
  <c r="BS26" i="2"/>
  <c r="CL25" i="2"/>
  <c r="CK25" i="2"/>
  <c r="CJ25" i="2"/>
  <c r="CI25" i="2"/>
  <c r="CH25" i="2"/>
  <c r="CG25" i="2"/>
  <c r="CF25" i="2"/>
  <c r="CE25" i="2"/>
  <c r="CD25" i="2"/>
  <c r="CC25" i="2"/>
  <c r="CB25" i="2"/>
  <c r="CA25" i="2"/>
  <c r="BZ25" i="2"/>
  <c r="BY25" i="2"/>
  <c r="BX25" i="2"/>
  <c r="BW25" i="2"/>
  <c r="BV25" i="2"/>
  <c r="BU25" i="2"/>
  <c r="BT25" i="2"/>
  <c r="BS25" i="2"/>
  <c r="CL24" i="2"/>
  <c r="CK24" i="2"/>
  <c r="CJ24" i="2"/>
  <c r="CI24" i="2"/>
  <c r="CH24" i="2"/>
  <c r="CG24" i="2"/>
  <c r="CF24" i="2"/>
  <c r="CE24" i="2"/>
  <c r="CD24" i="2"/>
  <c r="CC24" i="2"/>
  <c r="CB24" i="2"/>
  <c r="CA24" i="2"/>
  <c r="BZ24" i="2"/>
  <c r="BY24" i="2"/>
  <c r="BX24" i="2"/>
  <c r="BW24" i="2"/>
  <c r="BV24" i="2"/>
  <c r="BU24" i="2"/>
  <c r="BT24" i="2"/>
  <c r="BS24" i="2"/>
  <c r="CL23" i="2"/>
  <c r="CK23" i="2"/>
  <c r="CJ23" i="2"/>
  <c r="CI23" i="2"/>
  <c r="CH23" i="2"/>
  <c r="CG23" i="2"/>
  <c r="CF23" i="2"/>
  <c r="CE23" i="2"/>
  <c r="CD23" i="2"/>
  <c r="CC23" i="2"/>
  <c r="CB23" i="2"/>
  <c r="CA23" i="2"/>
  <c r="BZ23" i="2"/>
  <c r="BY23" i="2"/>
  <c r="BX23" i="2"/>
  <c r="BW23" i="2"/>
  <c r="BV23" i="2"/>
  <c r="BU23" i="2"/>
  <c r="BT23" i="2"/>
  <c r="BS23" i="2"/>
  <c r="CL22" i="2"/>
  <c r="CK22" i="2"/>
  <c r="CJ22" i="2"/>
  <c r="CI22" i="2"/>
  <c r="CH22" i="2"/>
  <c r="CG22" i="2"/>
  <c r="CF22" i="2"/>
  <c r="CE22" i="2"/>
  <c r="CD22" i="2"/>
  <c r="CC22" i="2"/>
  <c r="CB22" i="2"/>
  <c r="CA22" i="2"/>
  <c r="BZ22" i="2"/>
  <c r="BY22" i="2"/>
  <c r="BX22" i="2"/>
  <c r="BW22" i="2"/>
  <c r="BV22" i="2"/>
  <c r="BU22" i="2"/>
  <c r="BT22" i="2"/>
  <c r="BS22" i="2"/>
  <c r="CL21" i="2"/>
  <c r="CK21" i="2"/>
  <c r="CJ21" i="2"/>
  <c r="CI21" i="2"/>
  <c r="CH21" i="2"/>
  <c r="CG21" i="2"/>
  <c r="CF21" i="2"/>
  <c r="CE21" i="2"/>
  <c r="CD21" i="2"/>
  <c r="CC21" i="2"/>
  <c r="CB21" i="2"/>
  <c r="CA21" i="2"/>
  <c r="BZ21" i="2"/>
  <c r="BY21" i="2"/>
  <c r="BX21" i="2"/>
  <c r="BW21" i="2"/>
  <c r="BV21" i="2"/>
  <c r="BU21" i="2"/>
  <c r="BT21" i="2"/>
  <c r="BS21" i="2"/>
  <c r="CL20" i="2"/>
  <c r="CK20" i="2"/>
  <c r="CJ20" i="2"/>
  <c r="CI20" i="2"/>
  <c r="CH20" i="2"/>
  <c r="CG20" i="2"/>
  <c r="CF20" i="2"/>
  <c r="CE20" i="2"/>
  <c r="CD20" i="2"/>
  <c r="CC20" i="2"/>
  <c r="CB20" i="2"/>
  <c r="CA20" i="2"/>
  <c r="BZ20" i="2"/>
  <c r="BY20" i="2"/>
  <c r="BX20" i="2"/>
  <c r="BW20" i="2"/>
  <c r="BV20" i="2"/>
  <c r="BU20" i="2"/>
  <c r="BT20" i="2"/>
  <c r="BS20" i="2"/>
  <c r="CL19" i="2"/>
  <c r="CK19" i="2"/>
  <c r="CJ19" i="2"/>
  <c r="CI19" i="2"/>
  <c r="CH19" i="2"/>
  <c r="CG19" i="2"/>
  <c r="CF19" i="2"/>
  <c r="CE19" i="2"/>
  <c r="CD19" i="2"/>
  <c r="CC19" i="2"/>
  <c r="CB19" i="2"/>
  <c r="CA19" i="2"/>
  <c r="BZ19" i="2"/>
  <c r="BY19" i="2"/>
  <c r="BX19" i="2"/>
  <c r="BW19" i="2"/>
  <c r="BV19" i="2"/>
  <c r="BU19" i="2"/>
  <c r="BT19" i="2"/>
  <c r="BS19" i="2"/>
  <c r="CL18" i="2"/>
  <c r="CK18" i="2"/>
  <c r="CJ18" i="2"/>
  <c r="CI18" i="2"/>
  <c r="CH18" i="2"/>
  <c r="CG18" i="2"/>
  <c r="CF18" i="2"/>
  <c r="CE18" i="2"/>
  <c r="CD18" i="2"/>
  <c r="CC18" i="2"/>
  <c r="CB18" i="2"/>
  <c r="CA18" i="2"/>
  <c r="BZ18" i="2"/>
  <c r="BY18" i="2"/>
  <c r="BX18" i="2"/>
  <c r="BW18" i="2"/>
  <c r="BV18" i="2"/>
  <c r="BU18" i="2"/>
  <c r="BT18" i="2"/>
  <c r="BS18" i="2"/>
  <c r="CK17" i="2"/>
  <c r="CJ17" i="2"/>
  <c r="CI17" i="2"/>
  <c r="CH17" i="2"/>
  <c r="CG17" i="2"/>
  <c r="CF17" i="2"/>
  <c r="CE17" i="2"/>
  <c r="CD17" i="2"/>
  <c r="CC17" i="2"/>
  <c r="CB17" i="2"/>
  <c r="CA17" i="2"/>
  <c r="BZ17" i="2"/>
  <c r="BY17" i="2"/>
  <c r="BX17" i="2"/>
  <c r="BW17" i="2"/>
  <c r="BV17" i="2"/>
  <c r="BQ36" i="2"/>
  <c r="BP36" i="2"/>
  <c r="BO36" i="2"/>
  <c r="BN36" i="2"/>
  <c r="BM36" i="2"/>
  <c r="BL36" i="2"/>
  <c r="BK36" i="2"/>
  <c r="BJ36" i="2"/>
  <c r="BI36" i="2"/>
  <c r="BH36" i="2"/>
  <c r="BG36" i="2"/>
  <c r="BF36" i="2"/>
  <c r="BE36" i="2"/>
  <c r="BD36" i="2"/>
  <c r="BC36" i="2"/>
  <c r="BB36" i="2"/>
  <c r="BA36" i="2"/>
  <c r="AZ36" i="2"/>
  <c r="AY36" i="2"/>
  <c r="AX36" i="2"/>
  <c r="BQ35" i="2"/>
  <c r="BP35" i="2"/>
  <c r="BO35" i="2"/>
  <c r="BN35" i="2"/>
  <c r="BM35" i="2"/>
  <c r="BL35" i="2"/>
  <c r="BK35" i="2"/>
  <c r="BJ35" i="2"/>
  <c r="BI35" i="2"/>
  <c r="BH35" i="2"/>
  <c r="BG35" i="2"/>
  <c r="BF35" i="2"/>
  <c r="BE35" i="2"/>
  <c r="BD35" i="2"/>
  <c r="BC35" i="2"/>
  <c r="BB35" i="2"/>
  <c r="BA35" i="2"/>
  <c r="AZ35" i="2"/>
  <c r="AY35" i="2"/>
  <c r="AX35" i="2"/>
  <c r="BQ34" i="2"/>
  <c r="BP34" i="2"/>
  <c r="BO34" i="2"/>
  <c r="BN34" i="2"/>
  <c r="BM34" i="2"/>
  <c r="BL34" i="2"/>
  <c r="BK34" i="2"/>
  <c r="BJ34" i="2"/>
  <c r="BI34" i="2"/>
  <c r="BH34" i="2"/>
  <c r="BG34" i="2"/>
  <c r="BF34" i="2"/>
  <c r="BE34" i="2"/>
  <c r="BD34" i="2"/>
  <c r="BC34" i="2"/>
  <c r="BB34" i="2"/>
  <c r="BA34" i="2"/>
  <c r="AZ34" i="2"/>
  <c r="AY34" i="2"/>
  <c r="AX34" i="2"/>
  <c r="BQ33" i="2"/>
  <c r="BP33" i="2"/>
  <c r="BO33" i="2"/>
  <c r="BN33" i="2"/>
  <c r="BM33" i="2"/>
  <c r="BL33" i="2"/>
  <c r="BK33" i="2"/>
  <c r="BJ33" i="2"/>
  <c r="BI33" i="2"/>
  <c r="BH33" i="2"/>
  <c r="BG33" i="2"/>
  <c r="BF33" i="2"/>
  <c r="BE33" i="2"/>
  <c r="BD33" i="2"/>
  <c r="BC33" i="2"/>
  <c r="BB33" i="2"/>
  <c r="BA33" i="2"/>
  <c r="AZ33" i="2"/>
  <c r="AY33" i="2"/>
  <c r="AX33" i="2"/>
  <c r="BQ32" i="2"/>
  <c r="BP32" i="2"/>
  <c r="BO32" i="2"/>
  <c r="BN32" i="2"/>
  <c r="BM32" i="2"/>
  <c r="BL32" i="2"/>
  <c r="BK32" i="2"/>
  <c r="BJ32" i="2"/>
  <c r="BI32" i="2"/>
  <c r="BH32" i="2"/>
  <c r="BG32" i="2"/>
  <c r="BF32" i="2"/>
  <c r="BE32" i="2"/>
  <c r="BD32" i="2"/>
  <c r="BC32" i="2"/>
  <c r="BB32" i="2"/>
  <c r="BA32" i="2"/>
  <c r="AZ32" i="2"/>
  <c r="AY32" i="2"/>
  <c r="AX32" i="2"/>
  <c r="BQ31" i="2"/>
  <c r="BP31" i="2"/>
  <c r="BO31" i="2"/>
  <c r="BN31" i="2"/>
  <c r="BM31" i="2"/>
  <c r="BL31" i="2"/>
  <c r="BK31" i="2"/>
  <c r="BJ31" i="2"/>
  <c r="BI31" i="2"/>
  <c r="BH31" i="2"/>
  <c r="BG31" i="2"/>
  <c r="BF31" i="2"/>
  <c r="BE31" i="2"/>
  <c r="BD31" i="2"/>
  <c r="BC31" i="2"/>
  <c r="BB31" i="2"/>
  <c r="BA31" i="2"/>
  <c r="AZ31" i="2"/>
  <c r="AY31" i="2"/>
  <c r="AX31" i="2"/>
  <c r="BQ30" i="2"/>
  <c r="BP30" i="2"/>
  <c r="BO30" i="2"/>
  <c r="BN30" i="2"/>
  <c r="BM30" i="2"/>
  <c r="BL30" i="2"/>
  <c r="BK30" i="2"/>
  <c r="BJ30" i="2"/>
  <c r="BI30" i="2"/>
  <c r="BH30" i="2"/>
  <c r="BG30" i="2"/>
  <c r="BF30" i="2"/>
  <c r="BE30" i="2"/>
  <c r="BD30" i="2"/>
  <c r="BC30" i="2"/>
  <c r="BB30" i="2"/>
  <c r="BA30" i="2"/>
  <c r="AZ30" i="2"/>
  <c r="AY30" i="2"/>
  <c r="AX30" i="2"/>
  <c r="BQ29" i="2"/>
  <c r="BP29" i="2"/>
  <c r="BO29" i="2"/>
  <c r="BN29" i="2"/>
  <c r="BM29" i="2"/>
  <c r="BL29" i="2"/>
  <c r="BK29" i="2"/>
  <c r="BJ29" i="2"/>
  <c r="BI29" i="2"/>
  <c r="BH29" i="2"/>
  <c r="BG29" i="2"/>
  <c r="BF29" i="2"/>
  <c r="BE29" i="2"/>
  <c r="BD29" i="2"/>
  <c r="BC29" i="2"/>
  <c r="BB29" i="2"/>
  <c r="BA29" i="2"/>
  <c r="AZ29" i="2"/>
  <c r="AY29" i="2"/>
  <c r="AX29" i="2"/>
  <c r="BQ28" i="2"/>
  <c r="BP28" i="2"/>
  <c r="BO28" i="2"/>
  <c r="BN28" i="2"/>
  <c r="BM28" i="2"/>
  <c r="BL28" i="2"/>
  <c r="BK28" i="2"/>
  <c r="BJ28" i="2"/>
  <c r="BI28" i="2"/>
  <c r="BH28" i="2"/>
  <c r="BG28" i="2"/>
  <c r="BF28" i="2"/>
  <c r="BE28" i="2"/>
  <c r="BD28" i="2"/>
  <c r="BC28" i="2"/>
  <c r="BB28" i="2"/>
  <c r="BA28" i="2"/>
  <c r="AZ28" i="2"/>
  <c r="AY28" i="2"/>
  <c r="AX28" i="2"/>
  <c r="BQ27" i="2"/>
  <c r="BP27" i="2"/>
  <c r="BO27" i="2"/>
  <c r="BN27" i="2"/>
  <c r="BM27" i="2"/>
  <c r="BL27" i="2"/>
  <c r="BK27" i="2"/>
  <c r="BJ27" i="2"/>
  <c r="BI27" i="2"/>
  <c r="BH27" i="2"/>
  <c r="BG27" i="2"/>
  <c r="BF27" i="2"/>
  <c r="BE27" i="2"/>
  <c r="BD27" i="2"/>
  <c r="BC27" i="2"/>
  <c r="BB27" i="2"/>
  <c r="BA27" i="2"/>
  <c r="AZ27" i="2"/>
  <c r="AY27" i="2"/>
  <c r="AX27" i="2"/>
  <c r="BQ26" i="2"/>
  <c r="BP26" i="2"/>
  <c r="BO26" i="2"/>
  <c r="BN26" i="2"/>
  <c r="BM26" i="2"/>
  <c r="BL26" i="2"/>
  <c r="BK26" i="2"/>
  <c r="BJ26" i="2"/>
  <c r="BI26" i="2"/>
  <c r="BH26" i="2"/>
  <c r="BG26" i="2"/>
  <c r="BF26" i="2"/>
  <c r="BE26" i="2"/>
  <c r="BD26" i="2"/>
  <c r="BC26" i="2"/>
  <c r="BB26" i="2"/>
  <c r="BA26" i="2"/>
  <c r="AZ26" i="2"/>
  <c r="AY26" i="2"/>
  <c r="AX26" i="2"/>
  <c r="BQ25" i="2"/>
  <c r="BP25" i="2"/>
  <c r="BO25" i="2"/>
  <c r="BN25" i="2"/>
  <c r="BM25" i="2"/>
  <c r="BL25" i="2"/>
  <c r="BK25" i="2"/>
  <c r="BJ25" i="2"/>
  <c r="BI25" i="2"/>
  <c r="BH25" i="2"/>
  <c r="BG25" i="2"/>
  <c r="BF25" i="2"/>
  <c r="BE25" i="2"/>
  <c r="BD25" i="2"/>
  <c r="BC25" i="2"/>
  <c r="BB25" i="2"/>
  <c r="BA25" i="2"/>
  <c r="AZ25" i="2"/>
  <c r="AY25" i="2"/>
  <c r="AX25" i="2"/>
  <c r="BQ24" i="2"/>
  <c r="BP24" i="2"/>
  <c r="BO24" i="2"/>
  <c r="BN24" i="2"/>
  <c r="BM24" i="2"/>
  <c r="BL24" i="2"/>
  <c r="BK24" i="2"/>
  <c r="BJ24" i="2"/>
  <c r="BI24" i="2"/>
  <c r="BH24" i="2"/>
  <c r="BG24" i="2"/>
  <c r="BF24" i="2"/>
  <c r="BE24" i="2"/>
  <c r="BD24" i="2"/>
  <c r="BC24" i="2"/>
  <c r="BB24" i="2"/>
  <c r="BA24" i="2"/>
  <c r="AZ24" i="2"/>
  <c r="AY24" i="2"/>
  <c r="AX24" i="2"/>
  <c r="BQ23" i="2"/>
  <c r="BP23" i="2"/>
  <c r="BO23" i="2"/>
  <c r="BN23" i="2"/>
  <c r="BM23" i="2"/>
  <c r="BL23" i="2"/>
  <c r="BK23" i="2"/>
  <c r="BJ23" i="2"/>
  <c r="BI23" i="2"/>
  <c r="BH23" i="2"/>
  <c r="BG23" i="2"/>
  <c r="BF23" i="2"/>
  <c r="BE23" i="2"/>
  <c r="BD23" i="2"/>
  <c r="BC23" i="2"/>
  <c r="BB23" i="2"/>
  <c r="BA23" i="2"/>
  <c r="AZ23" i="2"/>
  <c r="AY23" i="2"/>
  <c r="AX23" i="2"/>
  <c r="BQ22" i="2"/>
  <c r="BP22" i="2"/>
  <c r="BO22" i="2"/>
  <c r="BN22" i="2"/>
  <c r="BM22" i="2"/>
  <c r="BL22" i="2"/>
  <c r="BK22" i="2"/>
  <c r="BJ22" i="2"/>
  <c r="BI22" i="2"/>
  <c r="BH22" i="2"/>
  <c r="BG22" i="2"/>
  <c r="BF22" i="2"/>
  <c r="BE22" i="2"/>
  <c r="BD22" i="2"/>
  <c r="BC22" i="2"/>
  <c r="BB22" i="2"/>
  <c r="BA22" i="2"/>
  <c r="AZ22" i="2"/>
  <c r="AY22" i="2"/>
  <c r="AX22" i="2"/>
  <c r="BQ21" i="2"/>
  <c r="BP21" i="2"/>
  <c r="BO21" i="2"/>
  <c r="BN21" i="2"/>
  <c r="BM21" i="2"/>
  <c r="BL21" i="2"/>
  <c r="BK21" i="2"/>
  <c r="BJ21" i="2"/>
  <c r="BI21" i="2"/>
  <c r="BH21" i="2"/>
  <c r="BG21" i="2"/>
  <c r="BF21" i="2"/>
  <c r="BE21" i="2"/>
  <c r="BD21" i="2"/>
  <c r="BC21" i="2"/>
  <c r="BB21" i="2"/>
  <c r="BA21" i="2"/>
  <c r="AZ21" i="2"/>
  <c r="AY21" i="2"/>
  <c r="AX21" i="2"/>
  <c r="BQ20" i="2"/>
  <c r="BP20" i="2"/>
  <c r="BO20" i="2"/>
  <c r="BN20" i="2"/>
  <c r="BM20" i="2"/>
  <c r="BL20" i="2"/>
  <c r="BK20" i="2"/>
  <c r="BJ20" i="2"/>
  <c r="BI20" i="2"/>
  <c r="BH20" i="2"/>
  <c r="BG20" i="2"/>
  <c r="BF20" i="2"/>
  <c r="BE20" i="2"/>
  <c r="BD20" i="2"/>
  <c r="BC20" i="2"/>
  <c r="BB20" i="2"/>
  <c r="BA20" i="2"/>
  <c r="AZ20" i="2"/>
  <c r="AY20" i="2"/>
  <c r="AX20" i="2"/>
  <c r="BQ19" i="2"/>
  <c r="BP19" i="2"/>
  <c r="BO19" i="2"/>
  <c r="BN19" i="2"/>
  <c r="BM19" i="2"/>
  <c r="BL19" i="2"/>
  <c r="BK19" i="2"/>
  <c r="BJ19" i="2"/>
  <c r="BI19" i="2"/>
  <c r="BH19" i="2"/>
  <c r="BG19" i="2"/>
  <c r="BF19" i="2"/>
  <c r="BE19" i="2"/>
  <c r="BD19" i="2"/>
  <c r="BC19" i="2"/>
  <c r="BB19" i="2"/>
  <c r="BA19" i="2"/>
  <c r="AZ19" i="2"/>
  <c r="AY19" i="2"/>
  <c r="AX19" i="2"/>
  <c r="BQ18" i="2"/>
  <c r="BP18" i="2"/>
  <c r="BO18" i="2"/>
  <c r="BN18" i="2"/>
  <c r="BM18" i="2"/>
  <c r="BL18" i="2"/>
  <c r="BK18" i="2"/>
  <c r="BJ18" i="2"/>
  <c r="BI18" i="2"/>
  <c r="BH18" i="2"/>
  <c r="BG18" i="2"/>
  <c r="BF18" i="2"/>
  <c r="BE18" i="2"/>
  <c r="BD18" i="2"/>
  <c r="BC18" i="2"/>
  <c r="BB18" i="2"/>
  <c r="BA18" i="2"/>
  <c r="AZ18" i="2"/>
  <c r="AY18" i="2"/>
  <c r="AX18" i="2"/>
  <c r="BP17" i="2"/>
  <c r="BO17" i="2"/>
  <c r="BN17" i="2"/>
  <c r="BM17" i="2"/>
  <c r="BL17" i="2"/>
  <c r="BK17" i="2"/>
  <c r="BJ17" i="2"/>
  <c r="BI17" i="2"/>
  <c r="BH17" i="2"/>
  <c r="BG17" i="2"/>
  <c r="BF17" i="2"/>
  <c r="BE17" i="2"/>
  <c r="BD17" i="2"/>
  <c r="BC17" i="2"/>
  <c r="BB17" i="2"/>
  <c r="BA17" i="2"/>
  <c r="AV36" i="2"/>
  <c r="AU36" i="2"/>
  <c r="AT36" i="2"/>
  <c r="AS36" i="2"/>
  <c r="AR36" i="2"/>
  <c r="AQ36" i="2"/>
  <c r="AP36" i="2"/>
  <c r="AO36" i="2"/>
  <c r="AN36" i="2"/>
  <c r="AM36" i="2"/>
  <c r="AL36" i="2"/>
  <c r="AK36" i="2"/>
  <c r="AJ36" i="2"/>
  <c r="AI36" i="2"/>
  <c r="AH36" i="2"/>
  <c r="AG36" i="2"/>
  <c r="AF36" i="2"/>
  <c r="AE36" i="2"/>
  <c r="AD36" i="2"/>
  <c r="AC36" i="2"/>
  <c r="AB36" i="2"/>
  <c r="AV35" i="2"/>
  <c r="AU35" i="2"/>
  <c r="AT35" i="2"/>
  <c r="AS35" i="2"/>
  <c r="AR35" i="2"/>
  <c r="AQ35" i="2"/>
  <c r="AP35" i="2"/>
  <c r="AO35" i="2"/>
  <c r="AN35" i="2"/>
  <c r="AM35" i="2"/>
  <c r="AL35" i="2"/>
  <c r="AK35" i="2"/>
  <c r="AJ35" i="2"/>
  <c r="AI35" i="2"/>
  <c r="AH35" i="2"/>
  <c r="AG35" i="2"/>
  <c r="AF35" i="2"/>
  <c r="AE35" i="2"/>
  <c r="AD35" i="2"/>
  <c r="AC35" i="2"/>
  <c r="AB35" i="2"/>
  <c r="AV34" i="2"/>
  <c r="AU34" i="2"/>
  <c r="AT34" i="2"/>
  <c r="AS34" i="2"/>
  <c r="AR34" i="2"/>
  <c r="AQ34" i="2"/>
  <c r="AP34" i="2"/>
  <c r="AO34" i="2"/>
  <c r="AN34" i="2"/>
  <c r="AM34" i="2"/>
  <c r="AL34" i="2"/>
  <c r="AK34" i="2"/>
  <c r="AJ34" i="2"/>
  <c r="AI34" i="2"/>
  <c r="AH34" i="2"/>
  <c r="AG34" i="2"/>
  <c r="AF34" i="2"/>
  <c r="AE34" i="2"/>
  <c r="AD34" i="2"/>
  <c r="AC34" i="2"/>
  <c r="AB34" i="2"/>
  <c r="AV33" i="2"/>
  <c r="AU33" i="2"/>
  <c r="AT33" i="2"/>
  <c r="AS33" i="2"/>
  <c r="AR33" i="2"/>
  <c r="AQ33" i="2"/>
  <c r="AP33" i="2"/>
  <c r="AO33" i="2"/>
  <c r="AN33" i="2"/>
  <c r="AM33" i="2"/>
  <c r="AL33" i="2"/>
  <c r="AK33" i="2"/>
  <c r="AJ33" i="2"/>
  <c r="AI33" i="2"/>
  <c r="AH33" i="2"/>
  <c r="AG33" i="2"/>
  <c r="AF33" i="2"/>
  <c r="AE33" i="2"/>
  <c r="AD33" i="2"/>
  <c r="AC33" i="2"/>
  <c r="AB33" i="2"/>
  <c r="AV32" i="2"/>
  <c r="AU32" i="2"/>
  <c r="AT32" i="2"/>
  <c r="AS32" i="2"/>
  <c r="AR32" i="2"/>
  <c r="AQ32" i="2"/>
  <c r="AP32" i="2"/>
  <c r="AO32" i="2"/>
  <c r="AN32" i="2"/>
  <c r="AM32" i="2"/>
  <c r="AL32" i="2"/>
  <c r="AK32" i="2"/>
  <c r="AJ32" i="2"/>
  <c r="AI32" i="2"/>
  <c r="AH32" i="2"/>
  <c r="AG32" i="2"/>
  <c r="AF32" i="2"/>
  <c r="AE32" i="2"/>
  <c r="AD32" i="2"/>
  <c r="AC32" i="2"/>
  <c r="AB32" i="2"/>
  <c r="AV31" i="2"/>
  <c r="AU31" i="2"/>
  <c r="AT31" i="2"/>
  <c r="AS31" i="2"/>
  <c r="AR31" i="2"/>
  <c r="AQ31" i="2"/>
  <c r="AP31" i="2"/>
  <c r="AO31" i="2"/>
  <c r="AN31" i="2"/>
  <c r="AM31" i="2"/>
  <c r="AL31" i="2"/>
  <c r="AK31" i="2"/>
  <c r="AJ31" i="2"/>
  <c r="AI31" i="2"/>
  <c r="AH31" i="2"/>
  <c r="AG31" i="2"/>
  <c r="AF31" i="2"/>
  <c r="AE31" i="2"/>
  <c r="AD31" i="2"/>
  <c r="AC31" i="2"/>
  <c r="AB31" i="2"/>
  <c r="AV30" i="2"/>
  <c r="AU30" i="2"/>
  <c r="AT30" i="2"/>
  <c r="AS30" i="2"/>
  <c r="AR30" i="2"/>
  <c r="AQ30" i="2"/>
  <c r="AP30" i="2"/>
  <c r="AO30" i="2"/>
  <c r="AN30" i="2"/>
  <c r="AM30" i="2"/>
  <c r="AL30" i="2"/>
  <c r="AK30" i="2"/>
  <c r="AJ30" i="2"/>
  <c r="AI30" i="2"/>
  <c r="AH30" i="2"/>
  <c r="AG30" i="2"/>
  <c r="AF30" i="2"/>
  <c r="AE30" i="2"/>
  <c r="AD30" i="2"/>
  <c r="AC30" i="2"/>
  <c r="AB30" i="2"/>
  <c r="AV29" i="2"/>
  <c r="AU29" i="2"/>
  <c r="AT29" i="2"/>
  <c r="AS29" i="2"/>
  <c r="AR29" i="2"/>
  <c r="AQ29" i="2"/>
  <c r="AP29" i="2"/>
  <c r="AO29" i="2"/>
  <c r="AN29" i="2"/>
  <c r="AM29" i="2"/>
  <c r="AL29" i="2"/>
  <c r="AK29" i="2"/>
  <c r="AJ29" i="2"/>
  <c r="AI29" i="2"/>
  <c r="AH29" i="2"/>
  <c r="AG29" i="2"/>
  <c r="AF29" i="2"/>
  <c r="AE29" i="2"/>
  <c r="AD29" i="2"/>
  <c r="AC29" i="2"/>
  <c r="AB29" i="2"/>
  <c r="AV28" i="2"/>
  <c r="AU28" i="2"/>
  <c r="AT28" i="2"/>
  <c r="AS28" i="2"/>
  <c r="AR28" i="2"/>
  <c r="AQ28" i="2"/>
  <c r="AP28" i="2"/>
  <c r="AO28" i="2"/>
  <c r="AN28" i="2"/>
  <c r="AM28" i="2"/>
  <c r="AL28" i="2"/>
  <c r="AK28" i="2"/>
  <c r="AJ28" i="2"/>
  <c r="AI28" i="2"/>
  <c r="AH28" i="2"/>
  <c r="AG28" i="2"/>
  <c r="AF28" i="2"/>
  <c r="AE28" i="2"/>
  <c r="AD28" i="2"/>
  <c r="AC28" i="2"/>
  <c r="AB28" i="2"/>
  <c r="AV27" i="2"/>
  <c r="AU27" i="2"/>
  <c r="AT27" i="2"/>
  <c r="AS27" i="2"/>
  <c r="AR27" i="2"/>
  <c r="AQ27" i="2"/>
  <c r="AP27" i="2"/>
  <c r="AO27" i="2"/>
  <c r="AN27" i="2"/>
  <c r="AM27" i="2"/>
  <c r="AL27" i="2"/>
  <c r="AK27" i="2"/>
  <c r="AJ27" i="2"/>
  <c r="AI27" i="2"/>
  <c r="AH27" i="2"/>
  <c r="AG27" i="2"/>
  <c r="AF27" i="2"/>
  <c r="AE27" i="2"/>
  <c r="AD27" i="2"/>
  <c r="AC27" i="2"/>
  <c r="AB27" i="2"/>
  <c r="AV26" i="2"/>
  <c r="AU26" i="2"/>
  <c r="AT26" i="2"/>
  <c r="AS26" i="2"/>
  <c r="AR26" i="2"/>
  <c r="AQ26" i="2"/>
  <c r="AP26" i="2"/>
  <c r="AO26" i="2"/>
  <c r="AN26" i="2"/>
  <c r="AM26" i="2"/>
  <c r="AL26" i="2"/>
  <c r="AK26" i="2"/>
  <c r="AJ26" i="2"/>
  <c r="AI26" i="2"/>
  <c r="AH26" i="2"/>
  <c r="AG26" i="2"/>
  <c r="AF26" i="2"/>
  <c r="AE26" i="2"/>
  <c r="AD26" i="2"/>
  <c r="AC26" i="2"/>
  <c r="AB26" i="2"/>
  <c r="AV25" i="2"/>
  <c r="AU25" i="2"/>
  <c r="AT25" i="2"/>
  <c r="AS25" i="2"/>
  <c r="AR25" i="2"/>
  <c r="AQ25" i="2"/>
  <c r="AP25" i="2"/>
  <c r="AO25" i="2"/>
  <c r="AN25" i="2"/>
  <c r="AM25" i="2"/>
  <c r="AL25" i="2"/>
  <c r="AK25" i="2"/>
  <c r="AJ25" i="2"/>
  <c r="AI25" i="2"/>
  <c r="AH25" i="2"/>
  <c r="AG25" i="2"/>
  <c r="AF25" i="2"/>
  <c r="AE25" i="2"/>
  <c r="AD25" i="2"/>
  <c r="AC25" i="2"/>
  <c r="AB25" i="2"/>
  <c r="AV24" i="2"/>
  <c r="AU24" i="2"/>
  <c r="AT24" i="2"/>
  <c r="AS24" i="2"/>
  <c r="AR24" i="2"/>
  <c r="AQ24" i="2"/>
  <c r="AP24" i="2"/>
  <c r="AO24" i="2"/>
  <c r="AN24" i="2"/>
  <c r="AM24" i="2"/>
  <c r="AL24" i="2"/>
  <c r="AK24" i="2"/>
  <c r="AJ24" i="2"/>
  <c r="AI24" i="2"/>
  <c r="AH24" i="2"/>
  <c r="AG24" i="2"/>
  <c r="AF24" i="2"/>
  <c r="AE24" i="2"/>
  <c r="AD24" i="2"/>
  <c r="AC24" i="2"/>
  <c r="AB24" i="2"/>
  <c r="AV23" i="2"/>
  <c r="AU23" i="2"/>
  <c r="AT23" i="2"/>
  <c r="AS23" i="2"/>
  <c r="AR23" i="2"/>
  <c r="AQ23" i="2"/>
  <c r="AP23" i="2"/>
  <c r="AO23" i="2"/>
  <c r="AN23" i="2"/>
  <c r="AM23" i="2"/>
  <c r="AL23" i="2"/>
  <c r="AK23" i="2"/>
  <c r="AJ23" i="2"/>
  <c r="AI23" i="2"/>
  <c r="AH23" i="2"/>
  <c r="AG23" i="2"/>
  <c r="AF23" i="2"/>
  <c r="AE23" i="2"/>
  <c r="AD23" i="2"/>
  <c r="AC23" i="2"/>
  <c r="AB23" i="2"/>
  <c r="AV22" i="2"/>
  <c r="AU22" i="2"/>
  <c r="AT22" i="2"/>
  <c r="AS22" i="2"/>
  <c r="AR22" i="2"/>
  <c r="AQ22" i="2"/>
  <c r="AP22" i="2"/>
  <c r="AO22" i="2"/>
  <c r="AN22" i="2"/>
  <c r="AM22" i="2"/>
  <c r="AL22" i="2"/>
  <c r="AK22" i="2"/>
  <c r="AJ22" i="2"/>
  <c r="AI22" i="2"/>
  <c r="AH22" i="2"/>
  <c r="AG22" i="2"/>
  <c r="AF22" i="2"/>
  <c r="AE22" i="2"/>
  <c r="AD22" i="2"/>
  <c r="AC22" i="2"/>
  <c r="AB22" i="2"/>
  <c r="AV21" i="2"/>
  <c r="AU21" i="2"/>
  <c r="AT21" i="2"/>
  <c r="AS21" i="2"/>
  <c r="AR21" i="2"/>
  <c r="AQ21" i="2"/>
  <c r="AP21" i="2"/>
  <c r="AO21" i="2"/>
  <c r="AN21" i="2"/>
  <c r="AM21" i="2"/>
  <c r="AL21" i="2"/>
  <c r="AK21" i="2"/>
  <c r="AJ21" i="2"/>
  <c r="AI21" i="2"/>
  <c r="AH21" i="2"/>
  <c r="AG21" i="2"/>
  <c r="AF21" i="2"/>
  <c r="AE21" i="2"/>
  <c r="AD21" i="2"/>
  <c r="AC21" i="2"/>
  <c r="AB21" i="2"/>
  <c r="AV20" i="2"/>
  <c r="AU20" i="2"/>
  <c r="AT20" i="2"/>
  <c r="AS20" i="2"/>
  <c r="AR20" i="2"/>
  <c r="AQ20" i="2"/>
  <c r="AP20" i="2"/>
  <c r="AO20" i="2"/>
  <c r="AN20" i="2"/>
  <c r="AM20" i="2"/>
  <c r="AL20" i="2"/>
  <c r="AK20" i="2"/>
  <c r="AJ20" i="2"/>
  <c r="AI20" i="2"/>
  <c r="AH20" i="2"/>
  <c r="AG20" i="2"/>
  <c r="AF20" i="2"/>
  <c r="AE20" i="2"/>
  <c r="AD20" i="2"/>
  <c r="AC20" i="2"/>
  <c r="AB20" i="2"/>
  <c r="AV19" i="2"/>
  <c r="AU19" i="2"/>
  <c r="AT19" i="2"/>
  <c r="AS19" i="2"/>
  <c r="AR19" i="2"/>
  <c r="AQ19" i="2"/>
  <c r="AP19" i="2"/>
  <c r="AO19" i="2"/>
  <c r="AN19" i="2"/>
  <c r="AM19" i="2"/>
  <c r="AL19" i="2"/>
  <c r="AK19" i="2"/>
  <c r="AJ19" i="2"/>
  <c r="AI19" i="2"/>
  <c r="AH19" i="2"/>
  <c r="AG19" i="2"/>
  <c r="AF19" i="2"/>
  <c r="AE19" i="2"/>
  <c r="AD19" i="2"/>
  <c r="AC19" i="2"/>
  <c r="AB19" i="2"/>
  <c r="AV18" i="2"/>
  <c r="AU18" i="2"/>
  <c r="AT18" i="2"/>
  <c r="AS18" i="2"/>
  <c r="AR18" i="2"/>
  <c r="AQ18" i="2"/>
  <c r="AP18" i="2"/>
  <c r="AO18" i="2"/>
  <c r="AN18" i="2"/>
  <c r="AM18" i="2"/>
  <c r="AL18" i="2"/>
  <c r="AK18" i="2"/>
  <c r="AJ18" i="2"/>
  <c r="AI18" i="2"/>
  <c r="AH18" i="2"/>
  <c r="AG18" i="2"/>
  <c r="AF18" i="2"/>
  <c r="AE18" i="2"/>
  <c r="AD18" i="2"/>
  <c r="AC18" i="2"/>
  <c r="AB18" i="2"/>
  <c r="F44" i="2"/>
  <c r="D44" i="2"/>
  <c r="C44" i="2"/>
  <c r="B44" i="2"/>
  <c r="CS45" i="2" l="1"/>
  <c r="Z22" i="2" s="1"/>
  <c r="CI45" i="2"/>
  <c r="X33" i="2" s="1"/>
  <c r="DB45" i="2"/>
  <c r="Z31" i="2" s="1"/>
  <c r="CF45" i="2"/>
  <c r="X30" i="2" s="1"/>
  <c r="CR45" i="2"/>
  <c r="Z21" i="2" s="1"/>
  <c r="CD45" i="2"/>
  <c r="X28" i="2" s="1"/>
  <c r="CG45" i="2"/>
  <c r="X31" i="2" s="1"/>
  <c r="BB45" i="2"/>
  <c r="V21" i="2" s="1"/>
  <c r="BW45" i="2"/>
  <c r="X21" i="2" s="1"/>
  <c r="CC45" i="2"/>
  <c r="X27" i="2" s="1"/>
  <c r="CT45" i="2"/>
  <c r="Z23" i="2" s="1"/>
  <c r="DE45" i="2"/>
  <c r="Z34" i="2" s="1"/>
  <c r="CX45" i="2"/>
  <c r="Z27" i="2" s="1"/>
  <c r="CY45" i="2"/>
  <c r="Z28" i="2" s="1"/>
  <c r="CZ45" i="2"/>
  <c r="Z29" i="2" s="1"/>
  <c r="CQ45" i="2"/>
  <c r="Z20" i="2" s="1"/>
  <c r="DC45" i="2"/>
  <c r="Z32" i="2" s="1"/>
  <c r="DD45" i="2"/>
  <c r="Z33" i="2" s="1"/>
  <c r="CV45" i="2"/>
  <c r="Z25" i="2" s="1"/>
  <c r="CU45" i="2"/>
  <c r="Z24" i="2" s="1"/>
  <c r="DF45" i="2"/>
  <c r="Z35" i="2" s="1"/>
  <c r="CW45" i="2"/>
  <c r="Z26" i="2" s="1"/>
  <c r="DA45" i="2"/>
  <c r="Z30" i="2" s="1"/>
  <c r="BX45" i="2"/>
  <c r="X22" i="2" s="1"/>
  <c r="BY45" i="2"/>
  <c r="X23" i="2" s="1"/>
  <c r="CJ45" i="2"/>
  <c r="X34" i="2" s="1"/>
  <c r="CE45" i="2"/>
  <c r="X29" i="2" s="1"/>
  <c r="BZ45" i="2"/>
  <c r="X24" i="2" s="1"/>
  <c r="BC45" i="2"/>
  <c r="V22" i="2" s="1"/>
  <c r="BG45" i="2"/>
  <c r="V26" i="2" s="1"/>
  <c r="BD45" i="2"/>
  <c r="V23" i="2" s="1"/>
  <c r="CK45" i="2"/>
  <c r="X35" i="2" s="1"/>
  <c r="CH45" i="2"/>
  <c r="X32" i="2" s="1"/>
  <c r="BV45" i="2"/>
  <c r="X20" i="2" s="1"/>
  <c r="CA45" i="2"/>
  <c r="X25" i="2" s="1"/>
  <c r="CB45" i="2"/>
  <c r="X26" i="2" s="1"/>
  <c r="BE45" i="2"/>
  <c r="V24" i="2" s="1"/>
  <c r="BP45" i="2"/>
  <c r="V35" i="2" s="1"/>
  <c r="BJ45" i="2"/>
  <c r="V29" i="2" s="1"/>
  <c r="BA45" i="2"/>
  <c r="V20" i="2" s="1"/>
  <c r="BL45" i="2"/>
  <c r="V31" i="2" s="1"/>
  <c r="BO45" i="2"/>
  <c r="V34" i="2" s="1"/>
  <c r="BN45" i="2"/>
  <c r="V33" i="2" s="1"/>
  <c r="BF45" i="2"/>
  <c r="V25" i="2" s="1"/>
  <c r="BK45" i="2"/>
  <c r="V30" i="2" s="1"/>
  <c r="BM45" i="2"/>
  <c r="V32" i="2" s="1"/>
  <c r="BH45" i="2"/>
  <c r="V27" i="2" s="1"/>
  <c r="BI45" i="2"/>
  <c r="V28" i="2" s="1"/>
  <c r="K36" i="1"/>
  <c r="C12" i="1"/>
  <c r="F9" i="2" l="1"/>
  <c r="F8" i="2"/>
  <c r="H8" i="2" s="1"/>
  <c r="F7" i="2"/>
  <c r="H7" i="2" s="1"/>
  <c r="L31" i="2" l="1"/>
  <c r="Q31" i="2" s="1"/>
  <c r="U31" i="2" s="1"/>
  <c r="L20" i="2"/>
  <c r="Q20" i="2" s="1"/>
  <c r="U20" i="2" s="1"/>
  <c r="L30" i="2"/>
  <c r="S30" i="2" s="1"/>
  <c r="Y30" i="2" s="1"/>
  <c r="L28" i="2"/>
  <c r="S28" i="2" s="1"/>
  <c r="Y28" i="2" s="1"/>
  <c r="L26" i="2"/>
  <c r="Q26" i="2" s="1"/>
  <c r="U26" i="2" s="1"/>
  <c r="L25" i="2"/>
  <c r="S25" i="2" s="1"/>
  <c r="Y25" i="2" s="1"/>
  <c r="L24" i="2"/>
  <c r="R24" i="2" s="1"/>
  <c r="W24" i="2" s="1"/>
  <c r="L34" i="2"/>
  <c r="Q34" i="2" s="1"/>
  <c r="U34" i="2" s="1"/>
  <c r="L23" i="2"/>
  <c r="R23" i="2" s="1"/>
  <c r="W23" i="2" s="1"/>
  <c r="L33" i="2"/>
  <c r="S33" i="2" s="1"/>
  <c r="L22" i="2"/>
  <c r="R22" i="2" s="1"/>
  <c r="W22" i="2" s="1"/>
  <c r="L21" i="2"/>
  <c r="Q21" i="2" s="1"/>
  <c r="U21" i="2" s="1"/>
  <c r="L19" i="2"/>
  <c r="L18" i="2"/>
  <c r="L29" i="2"/>
  <c r="S29" i="2" s="1"/>
  <c r="Y29" i="2" s="1"/>
  <c r="L36" i="2"/>
  <c r="L35" i="2"/>
  <c r="Q35" i="2" s="1"/>
  <c r="U35" i="2" s="1"/>
  <c r="L32" i="2"/>
  <c r="S32" i="2" s="1"/>
  <c r="Y32" i="2" s="1"/>
  <c r="L27" i="2"/>
  <c r="S27" i="2" s="1"/>
  <c r="Y27" i="2" s="1"/>
  <c r="F11" i="2"/>
  <c r="Q25" i="2" l="1"/>
  <c r="U25" i="2" s="1"/>
  <c r="R31" i="2"/>
  <c r="W31" i="2" s="1"/>
  <c r="R20" i="2"/>
  <c r="W20" i="2" s="1"/>
  <c r="Q32" i="2"/>
  <c r="U32" i="2" s="1"/>
  <c r="R33" i="2"/>
  <c r="W33" i="2" s="1"/>
  <c r="R25" i="2"/>
  <c r="W25" i="2" s="1"/>
  <c r="R34" i="2"/>
  <c r="W34" i="2" s="1"/>
  <c r="R27" i="2"/>
  <c r="W27" i="2" s="1"/>
  <c r="Q24" i="2"/>
  <c r="U24" i="2" s="1"/>
  <c r="S34" i="2"/>
  <c r="Y34" i="2" s="1"/>
  <c r="Q28" i="2"/>
  <c r="U28" i="2" s="1"/>
  <c r="S24" i="2"/>
  <c r="Y24" i="2" s="1"/>
  <c r="R32" i="2"/>
  <c r="W32" i="2" s="1"/>
  <c r="Q23" i="2"/>
  <c r="U23" i="2" s="1"/>
  <c r="R29" i="2"/>
  <c r="W29" i="2" s="1"/>
  <c r="S20" i="2"/>
  <c r="Y20" i="2" s="1"/>
  <c r="Q33" i="2"/>
  <c r="U33" i="2" s="1"/>
  <c r="Q22" i="2"/>
  <c r="U22" i="2" s="1"/>
  <c r="R21" i="2"/>
  <c r="W21" i="2" s="1"/>
  <c r="R28" i="2"/>
  <c r="W28" i="2" s="1"/>
  <c r="S22" i="2"/>
  <c r="Y22" i="2" s="1"/>
  <c r="R30" i="2"/>
  <c r="W30" i="2" s="1"/>
  <c r="Q27" i="2"/>
  <c r="U27" i="2" s="1"/>
  <c r="S31" i="2"/>
  <c r="Y31" i="2" s="1"/>
  <c r="Q29" i="2"/>
  <c r="U29" i="2" s="1"/>
  <c r="Q30" i="2"/>
  <c r="U30" i="2" s="1"/>
  <c r="R35" i="2"/>
  <c r="W35" i="2" s="1"/>
  <c r="R26" i="2"/>
  <c r="W26" i="2" s="1"/>
  <c r="S26" i="2"/>
  <c r="Y26" i="2" s="1"/>
  <c r="S35" i="2"/>
  <c r="Y35" i="2" s="1"/>
  <c r="S21" i="2"/>
  <c r="Y21" i="2" s="1"/>
  <c r="Y33" i="2"/>
  <c r="S23" i="2"/>
  <c r="Y23" i="2" s="1"/>
  <c r="G10" i="2"/>
  <c r="G11" i="2"/>
  <c r="G7" i="2"/>
  <c r="G8" i="2"/>
  <c r="G9" i="2"/>
  <c r="K24" i="1"/>
  <c r="M24" i="1" s="1"/>
  <c r="K25" i="1"/>
  <c r="M25" i="1" s="1"/>
  <c r="K26" i="1"/>
  <c r="M26" i="1" s="1"/>
  <c r="G34" i="3" l="1"/>
  <c r="F34" i="3"/>
  <c r="E34" i="3"/>
  <c r="D34" i="3"/>
  <c r="G33" i="3"/>
  <c r="F33" i="3"/>
  <c r="E33" i="3"/>
  <c r="D33" i="3"/>
  <c r="G32" i="3"/>
  <c r="F32" i="3"/>
  <c r="E32" i="3"/>
  <c r="D32" i="3"/>
  <c r="G31" i="3"/>
  <c r="F31" i="3"/>
  <c r="E31" i="3"/>
  <c r="D31" i="3"/>
  <c r="G30" i="3"/>
  <c r="F30" i="3"/>
  <c r="E30" i="3"/>
  <c r="D30" i="3"/>
  <c r="G29" i="3"/>
  <c r="F29" i="3"/>
  <c r="E29" i="3"/>
  <c r="D29" i="3"/>
  <c r="G20" i="3"/>
  <c r="F20" i="3"/>
  <c r="E20" i="3"/>
  <c r="D20" i="3"/>
  <c r="G19" i="3"/>
  <c r="F19" i="3"/>
  <c r="E19" i="3"/>
  <c r="D19" i="3"/>
  <c r="G18" i="3"/>
  <c r="F18" i="3"/>
  <c r="E18" i="3"/>
  <c r="D18" i="3"/>
  <c r="G17" i="3"/>
  <c r="F17" i="3"/>
  <c r="E17" i="3"/>
  <c r="D17" i="3"/>
  <c r="G16" i="3"/>
  <c r="F16" i="3"/>
  <c r="E16" i="3"/>
  <c r="D16" i="3"/>
  <c r="G15" i="3"/>
  <c r="F15" i="3"/>
  <c r="E15" i="3"/>
  <c r="D15" i="3"/>
  <c r="G41" i="3"/>
  <c r="F41" i="3"/>
  <c r="E41" i="3"/>
  <c r="D41" i="3"/>
  <c r="N4" i="3"/>
  <c r="N5" i="3" s="1"/>
  <c r="O3" i="3"/>
  <c r="M3" i="3" s="1"/>
  <c r="M1" i="3"/>
  <c r="L1" i="3"/>
  <c r="K1" i="3"/>
  <c r="J1" i="3"/>
  <c r="AU17" i="2"/>
  <c r="AT17" i="2"/>
  <c r="AS17" i="2"/>
  <c r="AR17" i="2"/>
  <c r="AQ17" i="2"/>
  <c r="AP17" i="2"/>
  <c r="AO17" i="2"/>
  <c r="AN17" i="2"/>
  <c r="AM17" i="2"/>
  <c r="AL17" i="2"/>
  <c r="AK17" i="2"/>
  <c r="AJ17" i="2"/>
  <c r="AI17" i="2"/>
  <c r="AH17" i="2"/>
  <c r="AG17" i="2"/>
  <c r="AF17" i="2"/>
  <c r="AE17" i="2"/>
  <c r="M36" i="1"/>
  <c r="K35" i="1"/>
  <c r="M35" i="1" s="1"/>
  <c r="K34" i="1"/>
  <c r="M34" i="1" s="1"/>
  <c r="G24" i="3" l="1"/>
  <c r="O4" i="3"/>
  <c r="L4" i="3" s="1"/>
  <c r="N6" i="3"/>
  <c r="N7" i="3" s="1"/>
  <c r="O5" i="3"/>
  <c r="M5" i="3" s="1"/>
  <c r="K38" i="1"/>
  <c r="L37" i="1" s="1"/>
  <c r="AE45" i="2"/>
  <c r="M20" i="2" s="1"/>
  <c r="AI45" i="2"/>
  <c r="M24" i="2" s="1"/>
  <c r="AM45" i="2"/>
  <c r="M28" i="2" s="1"/>
  <c r="AQ45" i="2"/>
  <c r="M31" i="2" s="1"/>
  <c r="AU45" i="2"/>
  <c r="M35" i="2" s="1"/>
  <c r="AH45" i="2"/>
  <c r="M23" i="2" s="1"/>
  <c r="AL45" i="2"/>
  <c r="M27" i="2" s="1"/>
  <c r="AP45" i="2"/>
  <c r="AT45" i="2"/>
  <c r="M34" i="2" s="1"/>
  <c r="AK45" i="2"/>
  <c r="M26" i="2" s="1"/>
  <c r="AO45" i="2"/>
  <c r="M30" i="2" s="1"/>
  <c r="AG45" i="2"/>
  <c r="M22" i="2" s="1"/>
  <c r="AS45" i="2"/>
  <c r="M33" i="2" s="1"/>
  <c r="AF45" i="2"/>
  <c r="M21" i="2" s="1"/>
  <c r="AJ45" i="2"/>
  <c r="M25" i="2" s="1"/>
  <c r="AN45" i="2"/>
  <c r="M29" i="2" s="1"/>
  <c r="AR45" i="2"/>
  <c r="M32" i="2" s="1"/>
  <c r="K28" i="1"/>
  <c r="J3" i="3"/>
  <c r="K3" i="3"/>
  <c r="L5" i="3"/>
  <c r="L3" i="3"/>
  <c r="M4" i="3" l="1"/>
  <c r="K4" i="3"/>
  <c r="J4" i="3"/>
  <c r="O6" i="3"/>
  <c r="K6" i="3" s="1"/>
  <c r="N25" i="2"/>
  <c r="O25" i="2" s="1"/>
  <c r="P25" i="2" s="1"/>
  <c r="N32" i="2"/>
  <c r="O32" i="2" s="1"/>
  <c r="P32" i="2" s="1"/>
  <c r="N26" i="2"/>
  <c r="O26" i="2" s="1"/>
  <c r="P26" i="2" s="1"/>
  <c r="N31" i="2"/>
  <c r="O31" i="2" s="1"/>
  <c r="P31" i="2" s="1"/>
  <c r="N34" i="2"/>
  <c r="O34" i="2" s="1"/>
  <c r="P34" i="2" s="1"/>
  <c r="N35" i="2"/>
  <c r="O35" i="2" s="1"/>
  <c r="P35" i="2" s="1"/>
  <c r="N30" i="2"/>
  <c r="O30" i="2" s="1"/>
  <c r="P30" i="2" s="1"/>
  <c r="N27" i="2"/>
  <c r="O27" i="2" s="1"/>
  <c r="P27" i="2" s="1"/>
  <c r="L27" i="1"/>
  <c r="C42" i="1"/>
  <c r="B49" i="2" s="1"/>
  <c r="B61" i="2" s="1"/>
  <c r="N28" i="2"/>
  <c r="O28" i="2" s="1"/>
  <c r="P28" i="2" s="1"/>
  <c r="N24" i="2"/>
  <c r="O24" i="2" s="1"/>
  <c r="P24" i="2" s="1"/>
  <c r="M28" i="1"/>
  <c r="M38" i="1"/>
  <c r="C7" i="3"/>
  <c r="H38" i="3" s="1"/>
  <c r="J5" i="3"/>
  <c r="K5" i="3"/>
  <c r="L38" i="1"/>
  <c r="L36" i="1"/>
  <c r="L35" i="1"/>
  <c r="L34" i="1"/>
  <c r="L26" i="1"/>
  <c r="L25" i="1"/>
  <c r="L24" i="1"/>
  <c r="L28" i="1"/>
  <c r="H24" i="3"/>
  <c r="N8" i="3"/>
  <c r="O7" i="3"/>
  <c r="L6" i="3" l="1"/>
  <c r="M6" i="3"/>
  <c r="J6" i="3"/>
  <c r="C55" i="2"/>
  <c r="D55" i="2" s="1"/>
  <c r="C58" i="2"/>
  <c r="D58" i="2" s="1"/>
  <c r="N33" i="2"/>
  <c r="O33" i="2" s="1"/>
  <c r="P33" i="2" s="1"/>
  <c r="N29" i="2"/>
  <c r="O29" i="2" s="1"/>
  <c r="D43" i="3"/>
  <c r="D44" i="3" s="1"/>
  <c r="G43" i="3"/>
  <c r="E43" i="3"/>
  <c r="F43" i="3"/>
  <c r="F42" i="3"/>
  <c r="E42" i="3"/>
  <c r="G42" i="3"/>
  <c r="D42" i="3"/>
  <c r="J7" i="3"/>
  <c r="M7" i="3"/>
  <c r="L7" i="3"/>
  <c r="K7" i="3"/>
  <c r="N9" i="3"/>
  <c r="O8" i="3"/>
  <c r="P29" i="2" l="1"/>
  <c r="N23" i="2"/>
  <c r="N22" i="2"/>
  <c r="N21" i="2"/>
  <c r="L8" i="3"/>
  <c r="K8" i="3"/>
  <c r="J8" i="3"/>
  <c r="M8" i="3"/>
  <c r="N10" i="3"/>
  <c r="O9" i="3"/>
  <c r="O23" i="2" l="1"/>
  <c r="P23" i="2" s="1"/>
  <c r="O21" i="2"/>
  <c r="P21" i="2" s="1"/>
  <c r="O22" i="2"/>
  <c r="P22" i="2" s="1"/>
  <c r="J9" i="3"/>
  <c r="M9" i="3"/>
  <c r="L9" i="3"/>
  <c r="K9" i="3"/>
  <c r="N11" i="3"/>
  <c r="O10" i="3"/>
  <c r="L10" i="3" l="1"/>
  <c r="K10" i="3"/>
  <c r="J10" i="3"/>
  <c r="M10" i="3"/>
  <c r="N12" i="3"/>
  <c r="O11" i="3"/>
  <c r="N13" i="3" l="1"/>
  <c r="O12" i="3"/>
  <c r="J11" i="3"/>
  <c r="M11" i="3"/>
  <c r="L11" i="3"/>
  <c r="K11" i="3"/>
  <c r="L12" i="3" l="1"/>
  <c r="K12" i="3"/>
  <c r="J12" i="3"/>
  <c r="M12" i="3"/>
  <c r="N14" i="3"/>
  <c r="O13" i="3"/>
  <c r="J13" i="3" l="1"/>
  <c r="M13" i="3"/>
  <c r="L13" i="3"/>
  <c r="K13" i="3"/>
  <c r="N15" i="3"/>
  <c r="O14" i="3"/>
  <c r="L14" i="3" l="1"/>
  <c r="K14" i="3"/>
  <c r="J14" i="3"/>
  <c r="M14" i="3"/>
  <c r="N16" i="3"/>
  <c r="O15" i="3"/>
  <c r="J15" i="3" l="1"/>
  <c r="M15" i="3"/>
  <c r="L15" i="3"/>
  <c r="K15" i="3"/>
  <c r="N17" i="3"/>
  <c r="O16" i="3"/>
  <c r="L16" i="3" l="1"/>
  <c r="K16" i="3"/>
  <c r="J16" i="3"/>
  <c r="M16" i="3"/>
  <c r="N18" i="3"/>
  <c r="O17" i="3"/>
  <c r="J17" i="3" l="1"/>
  <c r="M17" i="3"/>
  <c r="L17" i="3"/>
  <c r="K17" i="3"/>
  <c r="N19" i="3"/>
  <c r="O18" i="3"/>
  <c r="L18" i="3" l="1"/>
  <c r="K18" i="3"/>
  <c r="J18" i="3"/>
  <c r="M18" i="3"/>
  <c r="N20" i="3"/>
  <c r="O19" i="3"/>
  <c r="J19" i="3" l="1"/>
  <c r="M19" i="3"/>
  <c r="L19" i="3"/>
  <c r="K19" i="3"/>
  <c r="N21" i="3"/>
  <c r="O20" i="3"/>
  <c r="L20" i="3" l="1"/>
  <c r="K20" i="3"/>
  <c r="J20" i="3"/>
  <c r="M20" i="3"/>
  <c r="N22" i="3"/>
  <c r="O21" i="3"/>
  <c r="J21" i="3" l="1"/>
  <c r="M21" i="3"/>
  <c r="L21" i="3"/>
  <c r="K21" i="3"/>
  <c r="O22" i="3"/>
  <c r="N23" i="3"/>
  <c r="K22" i="3" l="1"/>
  <c r="J22" i="3"/>
  <c r="M22" i="3"/>
  <c r="L22" i="3"/>
  <c r="N24" i="3"/>
  <c r="O23" i="3"/>
  <c r="O24" i="3" l="1"/>
  <c r="N25" i="3"/>
  <c r="M23" i="3"/>
  <c r="L23" i="3"/>
  <c r="K23" i="3"/>
  <c r="J23" i="3"/>
  <c r="N26" i="3" l="1"/>
  <c r="O25" i="3"/>
  <c r="K24" i="3"/>
  <c r="J24" i="3"/>
  <c r="M24" i="3"/>
  <c r="L24" i="3"/>
  <c r="M25" i="3" l="1"/>
  <c r="L25" i="3"/>
  <c r="K25" i="3"/>
  <c r="J25" i="3"/>
  <c r="O26" i="3"/>
  <c r="N27" i="3"/>
  <c r="N28" i="3" l="1"/>
  <c r="O27" i="3"/>
  <c r="K26" i="3"/>
  <c r="J26" i="3"/>
  <c r="M26" i="3"/>
  <c r="L26" i="3"/>
  <c r="M27" i="3" l="1"/>
  <c r="L27" i="3"/>
  <c r="K27" i="3"/>
  <c r="J27" i="3"/>
  <c r="O28" i="3"/>
  <c r="N29" i="3"/>
  <c r="N30" i="3" l="1"/>
  <c r="O29" i="3"/>
  <c r="K28" i="3"/>
  <c r="J28" i="3"/>
  <c r="M28" i="3"/>
  <c r="L28" i="3"/>
  <c r="M29" i="3" l="1"/>
  <c r="L29" i="3"/>
  <c r="K29" i="3"/>
  <c r="J29" i="3"/>
  <c r="O30" i="3"/>
  <c r="N31" i="3"/>
  <c r="N32" i="3" l="1"/>
  <c r="O31" i="3"/>
  <c r="K30" i="3"/>
  <c r="J30" i="3"/>
  <c r="M30" i="3"/>
  <c r="L30" i="3"/>
  <c r="M31" i="3" l="1"/>
  <c r="L31" i="3"/>
  <c r="K31" i="3"/>
  <c r="J31" i="3"/>
  <c r="N33" i="3"/>
  <c r="O32" i="3"/>
  <c r="K32" i="3" l="1"/>
  <c r="J32" i="3"/>
  <c r="M32" i="3"/>
  <c r="L32" i="3"/>
  <c r="N34" i="3"/>
  <c r="O33" i="3"/>
  <c r="M33" i="3" l="1"/>
  <c r="L33" i="3"/>
  <c r="K33" i="3"/>
  <c r="J33" i="3"/>
  <c r="N35" i="3"/>
  <c r="O34" i="3"/>
  <c r="L34" i="3" l="1"/>
  <c r="M34" i="3"/>
  <c r="K34" i="3"/>
  <c r="J34" i="3"/>
  <c r="O35" i="3"/>
  <c r="N36" i="3"/>
  <c r="N37" i="3" l="1"/>
  <c r="O36" i="3"/>
  <c r="J35" i="3"/>
  <c r="K35" i="3"/>
  <c r="M35" i="3"/>
  <c r="L35" i="3"/>
  <c r="L36" i="3" l="1"/>
  <c r="K36" i="3"/>
  <c r="M36" i="3"/>
  <c r="J36" i="3"/>
  <c r="O37" i="3"/>
  <c r="N38" i="3"/>
  <c r="N39" i="3" l="1"/>
  <c r="O38" i="3"/>
  <c r="J37" i="3"/>
  <c r="M37" i="3"/>
  <c r="K37" i="3"/>
  <c r="L37" i="3"/>
  <c r="L38" i="3" l="1"/>
  <c r="K38" i="3"/>
  <c r="M38" i="3"/>
  <c r="J38" i="3"/>
  <c r="O39" i="3"/>
  <c r="N40" i="3"/>
  <c r="N41" i="3" l="1"/>
  <c r="O40" i="3"/>
  <c r="J39" i="3"/>
  <c r="M39" i="3"/>
  <c r="K39" i="3"/>
  <c r="L39" i="3"/>
  <c r="L40" i="3" l="1"/>
  <c r="K40" i="3"/>
  <c r="M40" i="3"/>
  <c r="J40" i="3"/>
  <c r="O41" i="3"/>
  <c r="N42" i="3"/>
  <c r="N43" i="3" l="1"/>
  <c r="O42" i="3"/>
  <c r="J41" i="3"/>
  <c r="M41" i="3"/>
  <c r="K41" i="3"/>
  <c r="L41" i="3"/>
  <c r="L42" i="3" l="1"/>
  <c r="K42" i="3"/>
  <c r="M42" i="3"/>
  <c r="J42" i="3"/>
  <c r="O43" i="3"/>
  <c r="N44" i="3"/>
  <c r="J43" i="3" l="1"/>
  <c r="M43" i="3"/>
  <c r="K43" i="3"/>
  <c r="L43" i="3"/>
  <c r="N45" i="3"/>
  <c r="O44" i="3"/>
  <c r="L44" i="3" l="1"/>
  <c r="K44" i="3"/>
  <c r="M44" i="3"/>
  <c r="J44" i="3"/>
  <c r="O45" i="3"/>
  <c r="N46" i="3"/>
  <c r="N47" i="3" l="1"/>
  <c r="O46" i="3"/>
  <c r="J45" i="3"/>
  <c r="M45" i="3"/>
  <c r="K45" i="3"/>
  <c r="L45" i="3"/>
  <c r="L46" i="3" l="1"/>
  <c r="K46" i="3"/>
  <c r="M46" i="3"/>
  <c r="J46" i="3"/>
  <c r="O47" i="3"/>
  <c r="N48" i="3"/>
  <c r="N49" i="3" l="1"/>
  <c r="O48" i="3"/>
  <c r="J47" i="3"/>
  <c r="M47" i="3"/>
  <c r="K47" i="3"/>
  <c r="L47" i="3"/>
  <c r="L48" i="3" l="1"/>
  <c r="K48" i="3"/>
  <c r="M48" i="3"/>
  <c r="J48" i="3"/>
  <c r="O49" i="3"/>
  <c r="N50" i="3"/>
  <c r="N51" i="3" l="1"/>
  <c r="O50" i="3"/>
  <c r="J49" i="3"/>
  <c r="M49" i="3"/>
  <c r="K49" i="3"/>
  <c r="L49" i="3"/>
  <c r="L50" i="3" l="1"/>
  <c r="K50" i="3"/>
  <c r="M50" i="3"/>
  <c r="J50" i="3"/>
  <c r="O51" i="3"/>
  <c r="N52" i="3"/>
  <c r="N53" i="3" l="1"/>
  <c r="O52" i="3"/>
  <c r="J51" i="3"/>
  <c r="M51" i="3"/>
  <c r="K51" i="3"/>
  <c r="L51" i="3"/>
  <c r="L52" i="3" l="1"/>
  <c r="K52" i="3"/>
  <c r="M52" i="3"/>
  <c r="J52" i="3"/>
  <c r="O53" i="3"/>
  <c r="N54" i="3"/>
  <c r="N55" i="3" l="1"/>
  <c r="O54" i="3"/>
  <c r="J53" i="3"/>
  <c r="M53" i="3"/>
  <c r="K53" i="3"/>
  <c r="L53" i="3"/>
  <c r="L54" i="3" l="1"/>
  <c r="K54" i="3"/>
  <c r="M54" i="3"/>
  <c r="J54" i="3"/>
  <c r="O55" i="3"/>
  <c r="N56" i="3"/>
  <c r="N57" i="3" l="1"/>
  <c r="O56" i="3"/>
  <c r="J55" i="3"/>
  <c r="M55" i="3"/>
  <c r="K55" i="3"/>
  <c r="L55" i="3"/>
  <c r="L56" i="3" l="1"/>
  <c r="K56" i="3"/>
  <c r="M56" i="3"/>
  <c r="J56" i="3"/>
  <c r="O57" i="3"/>
  <c r="N58" i="3"/>
  <c r="N59" i="3" l="1"/>
  <c r="O58" i="3"/>
  <c r="J57" i="3"/>
  <c r="M57" i="3"/>
  <c r="K57" i="3"/>
  <c r="L57" i="3"/>
  <c r="L58" i="3" l="1"/>
  <c r="K58" i="3"/>
  <c r="M58" i="3"/>
  <c r="J58" i="3"/>
  <c r="O59" i="3"/>
  <c r="N60" i="3"/>
  <c r="N61" i="3" l="1"/>
  <c r="O60" i="3"/>
  <c r="J59" i="3"/>
  <c r="M59" i="3"/>
  <c r="K59" i="3"/>
  <c r="L59" i="3"/>
  <c r="L60" i="3" l="1"/>
  <c r="K60" i="3"/>
  <c r="M60" i="3"/>
  <c r="J60" i="3"/>
  <c r="O61" i="3"/>
  <c r="N62" i="3"/>
  <c r="J61" i="3" l="1"/>
  <c r="M61" i="3"/>
  <c r="K61" i="3"/>
  <c r="L61" i="3"/>
  <c r="N63" i="3"/>
  <c r="O62" i="3"/>
  <c r="L62" i="3" l="1"/>
  <c r="K62" i="3"/>
  <c r="M62" i="3"/>
  <c r="J62" i="3"/>
  <c r="O63" i="3"/>
  <c r="N64" i="3"/>
  <c r="N65" i="3" l="1"/>
  <c r="O64" i="3"/>
  <c r="J63" i="3"/>
  <c r="M63" i="3"/>
  <c r="K63" i="3"/>
  <c r="L63" i="3"/>
  <c r="L64" i="3" l="1"/>
  <c r="K64" i="3"/>
  <c r="M64" i="3"/>
  <c r="J64" i="3"/>
  <c r="O65" i="3"/>
  <c r="N66" i="3"/>
  <c r="N67" i="3" l="1"/>
  <c r="O66" i="3"/>
  <c r="J65" i="3"/>
  <c r="M65" i="3"/>
  <c r="K65" i="3"/>
  <c r="L65" i="3"/>
  <c r="L66" i="3" l="1"/>
  <c r="K66" i="3"/>
  <c r="M66" i="3"/>
  <c r="J66" i="3"/>
  <c r="O67" i="3"/>
  <c r="N68" i="3"/>
  <c r="N69" i="3" l="1"/>
  <c r="O68" i="3"/>
  <c r="J67" i="3"/>
  <c r="M67" i="3"/>
  <c r="K67" i="3"/>
  <c r="L67" i="3"/>
  <c r="L68" i="3" l="1"/>
  <c r="K68" i="3"/>
  <c r="M68" i="3"/>
  <c r="J68" i="3"/>
  <c r="O69" i="3"/>
  <c r="N70" i="3"/>
  <c r="N71" i="3" l="1"/>
  <c r="O70" i="3"/>
  <c r="J69" i="3"/>
  <c r="M69" i="3"/>
  <c r="K69" i="3"/>
  <c r="L69" i="3"/>
  <c r="L70" i="3" l="1"/>
  <c r="K70" i="3"/>
  <c r="M70" i="3"/>
  <c r="J70" i="3"/>
  <c r="O71" i="3"/>
  <c r="N72" i="3"/>
  <c r="N73" i="3" l="1"/>
  <c r="O72" i="3"/>
  <c r="J71" i="3"/>
  <c r="M71" i="3"/>
  <c r="K71" i="3"/>
  <c r="L71" i="3"/>
  <c r="L72" i="3" l="1"/>
  <c r="K72" i="3"/>
  <c r="M72" i="3"/>
  <c r="J72" i="3"/>
  <c r="O73" i="3"/>
  <c r="N74" i="3"/>
  <c r="N75" i="3" l="1"/>
  <c r="O74" i="3"/>
  <c r="J73" i="3"/>
  <c r="M73" i="3"/>
  <c r="K73" i="3"/>
  <c r="L73" i="3"/>
  <c r="L74" i="3" l="1"/>
  <c r="K74" i="3"/>
  <c r="M74" i="3"/>
  <c r="J74" i="3"/>
  <c r="O75" i="3"/>
  <c r="N76" i="3"/>
  <c r="N77" i="3" l="1"/>
  <c r="O76" i="3"/>
  <c r="J75" i="3"/>
  <c r="M75" i="3"/>
  <c r="K75" i="3"/>
  <c r="L75" i="3"/>
  <c r="L76" i="3" l="1"/>
  <c r="K76" i="3"/>
  <c r="M76" i="3"/>
  <c r="J76" i="3"/>
  <c r="O77" i="3"/>
  <c r="N78" i="3"/>
  <c r="J77" i="3" l="1"/>
  <c r="M77" i="3"/>
  <c r="K77" i="3"/>
  <c r="L77" i="3"/>
  <c r="N79" i="3"/>
  <c r="O78" i="3"/>
  <c r="O79" i="3" l="1"/>
  <c r="N80" i="3"/>
  <c r="L78" i="3"/>
  <c r="K78" i="3"/>
  <c r="M78" i="3"/>
  <c r="J78" i="3"/>
  <c r="J79" i="3" l="1"/>
  <c r="M79" i="3"/>
  <c r="K79" i="3"/>
  <c r="L79" i="3"/>
  <c r="N81" i="3"/>
  <c r="O80" i="3"/>
  <c r="L80" i="3" l="1"/>
  <c r="K80" i="3"/>
  <c r="M80" i="3"/>
  <c r="J80" i="3"/>
  <c r="O81" i="3"/>
  <c r="N82" i="3"/>
  <c r="N83" i="3" l="1"/>
  <c r="O82" i="3"/>
  <c r="J81" i="3"/>
  <c r="M81" i="3"/>
  <c r="K81" i="3"/>
  <c r="L81" i="3"/>
  <c r="L82" i="3" l="1"/>
  <c r="K82" i="3"/>
  <c r="M82" i="3"/>
  <c r="J82" i="3"/>
  <c r="O83" i="3"/>
  <c r="N84" i="3"/>
  <c r="N85" i="3" l="1"/>
  <c r="O84" i="3"/>
  <c r="J83" i="3"/>
  <c r="M83" i="3"/>
  <c r="K83" i="3"/>
  <c r="L83" i="3"/>
  <c r="L84" i="3" l="1"/>
  <c r="K84" i="3"/>
  <c r="M84" i="3"/>
  <c r="J84" i="3"/>
  <c r="O85" i="3"/>
  <c r="N86" i="3"/>
  <c r="N87" i="3" l="1"/>
  <c r="O86" i="3"/>
  <c r="J85" i="3"/>
  <c r="M85" i="3"/>
  <c r="K85" i="3"/>
  <c r="L85" i="3"/>
  <c r="L86" i="3" l="1"/>
  <c r="K86" i="3"/>
  <c r="M86" i="3"/>
  <c r="J86" i="3"/>
  <c r="O87" i="3"/>
  <c r="N88" i="3"/>
  <c r="N89" i="3" l="1"/>
  <c r="O88" i="3"/>
  <c r="J87" i="3"/>
  <c r="M87" i="3"/>
  <c r="K87" i="3"/>
  <c r="L87" i="3"/>
  <c r="L88" i="3" l="1"/>
  <c r="K88" i="3"/>
  <c r="M88" i="3"/>
  <c r="J88" i="3"/>
  <c r="O89" i="3"/>
  <c r="N90" i="3"/>
  <c r="N91" i="3" l="1"/>
  <c r="O90" i="3"/>
  <c r="J89" i="3"/>
  <c r="M89" i="3"/>
  <c r="K89" i="3"/>
  <c r="L89" i="3"/>
  <c r="L90" i="3" l="1"/>
  <c r="K90" i="3"/>
  <c r="M90" i="3"/>
  <c r="J90" i="3"/>
  <c r="O91" i="3"/>
  <c r="N92" i="3"/>
  <c r="N93" i="3" l="1"/>
  <c r="O92" i="3"/>
  <c r="J91" i="3"/>
  <c r="M91" i="3"/>
  <c r="K91" i="3"/>
  <c r="L91" i="3"/>
  <c r="L92" i="3" l="1"/>
  <c r="K92" i="3"/>
  <c r="M92" i="3"/>
  <c r="J92" i="3"/>
  <c r="O93" i="3"/>
  <c r="N94" i="3"/>
  <c r="N95" i="3" l="1"/>
  <c r="O94" i="3"/>
  <c r="J93" i="3"/>
  <c r="M93" i="3"/>
  <c r="K93" i="3"/>
  <c r="L93" i="3"/>
  <c r="L94" i="3" l="1"/>
  <c r="K94" i="3"/>
  <c r="M94" i="3"/>
  <c r="J94" i="3"/>
  <c r="O95" i="3"/>
  <c r="N96" i="3"/>
  <c r="N97" i="3" l="1"/>
  <c r="O96" i="3"/>
  <c r="J95" i="3"/>
  <c r="M95" i="3"/>
  <c r="K95" i="3"/>
  <c r="L95" i="3"/>
  <c r="L96" i="3" l="1"/>
  <c r="K96" i="3"/>
  <c r="M96" i="3"/>
  <c r="J96" i="3"/>
  <c r="O97" i="3"/>
  <c r="N98" i="3"/>
  <c r="J97" i="3" l="1"/>
  <c r="M97" i="3"/>
  <c r="K97" i="3"/>
  <c r="L97" i="3"/>
  <c r="N99" i="3"/>
  <c r="O98" i="3"/>
  <c r="L98" i="3" l="1"/>
  <c r="K98" i="3"/>
  <c r="M98" i="3"/>
  <c r="J98" i="3"/>
  <c r="O99" i="3"/>
  <c r="N100" i="3"/>
  <c r="N101" i="3" l="1"/>
  <c r="O100" i="3"/>
  <c r="J99" i="3"/>
  <c r="M99" i="3"/>
  <c r="K99" i="3"/>
  <c r="L99" i="3"/>
  <c r="L100" i="3" l="1"/>
  <c r="K100" i="3"/>
  <c r="M100" i="3"/>
  <c r="J100" i="3"/>
  <c r="O101" i="3"/>
  <c r="N102" i="3"/>
  <c r="N103" i="3" l="1"/>
  <c r="O102" i="3"/>
  <c r="J101" i="3"/>
  <c r="M101" i="3"/>
  <c r="K101" i="3"/>
  <c r="L101" i="3"/>
  <c r="L102" i="3" l="1"/>
  <c r="K102" i="3"/>
  <c r="M102" i="3"/>
  <c r="J102" i="3"/>
  <c r="O103" i="3"/>
  <c r="N104" i="3"/>
  <c r="N105" i="3" l="1"/>
  <c r="O104" i="3"/>
  <c r="J103" i="3"/>
  <c r="M103" i="3"/>
  <c r="K103" i="3"/>
  <c r="L103" i="3"/>
  <c r="L104" i="3" l="1"/>
  <c r="K104" i="3"/>
  <c r="M104" i="3"/>
  <c r="J104" i="3"/>
  <c r="O105" i="3"/>
  <c r="N106" i="3"/>
  <c r="N107" i="3" l="1"/>
  <c r="O106" i="3"/>
  <c r="J105" i="3"/>
  <c r="M105" i="3"/>
  <c r="K105" i="3"/>
  <c r="L105" i="3"/>
  <c r="L106" i="3" l="1"/>
  <c r="K106" i="3"/>
  <c r="M106" i="3"/>
  <c r="J106" i="3"/>
  <c r="O107" i="3"/>
  <c r="N108" i="3"/>
  <c r="N109" i="3" l="1"/>
  <c r="O108" i="3"/>
  <c r="J107" i="3"/>
  <c r="M107" i="3"/>
  <c r="K107" i="3"/>
  <c r="L107" i="3"/>
  <c r="L108" i="3" l="1"/>
  <c r="K108" i="3"/>
  <c r="M108" i="3"/>
  <c r="J108" i="3"/>
  <c r="O109" i="3"/>
  <c r="N110" i="3"/>
  <c r="N111" i="3" l="1"/>
  <c r="O110" i="3"/>
  <c r="J109" i="3"/>
  <c r="M109" i="3"/>
  <c r="K109" i="3"/>
  <c r="L109" i="3"/>
  <c r="L110" i="3" l="1"/>
  <c r="K110" i="3"/>
  <c r="M110" i="3"/>
  <c r="J110" i="3"/>
  <c r="O111" i="3"/>
  <c r="N112" i="3"/>
  <c r="N113" i="3" l="1"/>
  <c r="O112" i="3"/>
  <c r="J111" i="3"/>
  <c r="M111" i="3"/>
  <c r="K111" i="3"/>
  <c r="L111" i="3"/>
  <c r="L112" i="3" l="1"/>
  <c r="K112" i="3"/>
  <c r="M112" i="3"/>
  <c r="J112" i="3"/>
  <c r="O113" i="3"/>
  <c r="N114" i="3"/>
  <c r="N115" i="3" l="1"/>
  <c r="O114" i="3"/>
  <c r="J113" i="3"/>
  <c r="M113" i="3"/>
  <c r="K113" i="3"/>
  <c r="L113" i="3"/>
  <c r="L114" i="3" l="1"/>
  <c r="K114" i="3"/>
  <c r="M114" i="3"/>
  <c r="J114" i="3"/>
  <c r="O115" i="3"/>
  <c r="N116" i="3"/>
  <c r="J115" i="3" l="1"/>
  <c r="M115" i="3"/>
  <c r="K115" i="3"/>
  <c r="L115" i="3"/>
  <c r="N117" i="3"/>
  <c r="O116" i="3"/>
  <c r="O117" i="3" l="1"/>
  <c r="N118" i="3"/>
  <c r="L116" i="3"/>
  <c r="K116" i="3"/>
  <c r="M116" i="3"/>
  <c r="J116" i="3"/>
  <c r="N119" i="3" l="1"/>
  <c r="O118" i="3"/>
  <c r="J117" i="3"/>
  <c r="M117" i="3"/>
  <c r="K117" i="3"/>
  <c r="L117" i="3"/>
  <c r="L118" i="3" l="1"/>
  <c r="K118" i="3"/>
  <c r="M118" i="3"/>
  <c r="J118" i="3"/>
  <c r="O119" i="3"/>
  <c r="N120" i="3"/>
  <c r="N121" i="3" l="1"/>
  <c r="O120" i="3"/>
  <c r="J119" i="3"/>
  <c r="M119" i="3"/>
  <c r="K119" i="3"/>
  <c r="L119" i="3"/>
  <c r="L120" i="3" l="1"/>
  <c r="K120" i="3"/>
  <c r="M120" i="3"/>
  <c r="J120" i="3"/>
  <c r="O121" i="3"/>
  <c r="N122" i="3"/>
  <c r="N123" i="3" l="1"/>
  <c r="O122" i="3"/>
  <c r="J121" i="3"/>
  <c r="M121" i="3"/>
  <c r="K121" i="3"/>
  <c r="L121" i="3"/>
  <c r="L122" i="3" l="1"/>
  <c r="K122" i="3"/>
  <c r="M122" i="3"/>
  <c r="J122" i="3"/>
  <c r="O123" i="3"/>
  <c r="N124" i="3"/>
  <c r="N125" i="3" l="1"/>
  <c r="O124" i="3"/>
  <c r="J123" i="3"/>
  <c r="M123" i="3"/>
  <c r="K123" i="3"/>
  <c r="L123" i="3"/>
  <c r="L124" i="3" l="1"/>
  <c r="K124" i="3"/>
  <c r="M124" i="3"/>
  <c r="J124" i="3"/>
  <c r="O125" i="3"/>
  <c r="N126" i="3"/>
  <c r="N127" i="3" l="1"/>
  <c r="O126" i="3"/>
  <c r="J125" i="3"/>
  <c r="M125" i="3"/>
  <c r="K125" i="3"/>
  <c r="L125" i="3"/>
  <c r="L126" i="3" l="1"/>
  <c r="K126" i="3"/>
  <c r="M126" i="3"/>
  <c r="J126" i="3"/>
  <c r="O127" i="3"/>
  <c r="N128" i="3"/>
  <c r="N129" i="3" l="1"/>
  <c r="O128" i="3"/>
  <c r="J127" i="3"/>
  <c r="M127" i="3"/>
  <c r="K127" i="3"/>
  <c r="L127" i="3"/>
  <c r="L128" i="3" l="1"/>
  <c r="K128" i="3"/>
  <c r="M128" i="3"/>
  <c r="J128" i="3"/>
  <c r="O129" i="3"/>
  <c r="N130" i="3"/>
  <c r="N131" i="3" l="1"/>
  <c r="O130" i="3"/>
  <c r="J129" i="3"/>
  <c r="M129" i="3"/>
  <c r="K129" i="3"/>
  <c r="L129" i="3"/>
  <c r="L130" i="3" l="1"/>
  <c r="K130" i="3"/>
  <c r="M130" i="3"/>
  <c r="J130" i="3"/>
  <c r="O131" i="3"/>
  <c r="N132" i="3"/>
  <c r="N133" i="3" l="1"/>
  <c r="O132" i="3"/>
  <c r="J131" i="3"/>
  <c r="M131" i="3"/>
  <c r="K131" i="3"/>
  <c r="L131" i="3"/>
  <c r="L132" i="3" l="1"/>
  <c r="K132" i="3"/>
  <c r="M132" i="3"/>
  <c r="J132" i="3"/>
  <c r="O133" i="3"/>
  <c r="N134" i="3"/>
  <c r="J133" i="3" l="1"/>
  <c r="M133" i="3"/>
  <c r="K133" i="3"/>
  <c r="L133" i="3"/>
  <c r="N135" i="3"/>
  <c r="O134" i="3"/>
  <c r="L134" i="3" l="1"/>
  <c r="K134" i="3"/>
  <c r="M134" i="3"/>
  <c r="J134" i="3"/>
  <c r="O135" i="3"/>
  <c r="N136" i="3"/>
  <c r="N137" i="3" l="1"/>
  <c r="O136" i="3"/>
  <c r="J135" i="3"/>
  <c r="M135" i="3"/>
  <c r="K135" i="3"/>
  <c r="L135" i="3"/>
  <c r="L136" i="3" l="1"/>
  <c r="K136" i="3"/>
  <c r="M136" i="3"/>
  <c r="J136" i="3"/>
  <c r="O137" i="3"/>
  <c r="N138" i="3"/>
  <c r="N139" i="3" l="1"/>
  <c r="O138" i="3"/>
  <c r="J137" i="3"/>
  <c r="M137" i="3"/>
  <c r="K137" i="3"/>
  <c r="L137" i="3"/>
  <c r="L138" i="3" l="1"/>
  <c r="K138" i="3"/>
  <c r="M138" i="3"/>
  <c r="J138" i="3"/>
  <c r="O139" i="3"/>
  <c r="N140" i="3"/>
  <c r="N141" i="3" l="1"/>
  <c r="O140" i="3"/>
  <c r="J139" i="3"/>
  <c r="M139" i="3"/>
  <c r="K139" i="3"/>
  <c r="L139" i="3"/>
  <c r="L140" i="3" l="1"/>
  <c r="K140" i="3"/>
  <c r="M140" i="3"/>
  <c r="J140" i="3"/>
  <c r="O141" i="3"/>
  <c r="N142" i="3"/>
  <c r="N143" i="3" l="1"/>
  <c r="O142" i="3"/>
  <c r="J141" i="3"/>
  <c r="M141" i="3"/>
  <c r="K141" i="3"/>
  <c r="L141" i="3"/>
  <c r="L142" i="3" l="1"/>
  <c r="K142" i="3"/>
  <c r="M142" i="3"/>
  <c r="J142" i="3"/>
  <c r="O143" i="3"/>
  <c r="N144" i="3"/>
  <c r="N145" i="3" l="1"/>
  <c r="O144" i="3"/>
  <c r="J143" i="3"/>
  <c r="M143" i="3"/>
  <c r="K143" i="3"/>
  <c r="L143" i="3"/>
  <c r="L144" i="3" l="1"/>
  <c r="K144" i="3"/>
  <c r="M144" i="3"/>
  <c r="J144" i="3"/>
  <c r="O145" i="3"/>
  <c r="N146" i="3"/>
  <c r="N147" i="3" l="1"/>
  <c r="O146" i="3"/>
  <c r="J145" i="3"/>
  <c r="M145" i="3"/>
  <c r="K145" i="3"/>
  <c r="L145" i="3"/>
  <c r="L146" i="3" l="1"/>
  <c r="K146" i="3"/>
  <c r="M146" i="3"/>
  <c r="J146" i="3"/>
  <c r="O147" i="3"/>
  <c r="N148" i="3"/>
  <c r="N149" i="3" l="1"/>
  <c r="O148" i="3"/>
  <c r="J147" i="3"/>
  <c r="M147" i="3"/>
  <c r="K147" i="3"/>
  <c r="L147" i="3"/>
  <c r="L148" i="3" l="1"/>
  <c r="K148" i="3"/>
  <c r="M148" i="3"/>
  <c r="J148" i="3"/>
  <c r="O149" i="3"/>
  <c r="N150" i="3"/>
  <c r="N151" i="3" l="1"/>
  <c r="O150" i="3"/>
  <c r="J149" i="3"/>
  <c r="M149" i="3"/>
  <c r="K149" i="3"/>
  <c r="L149" i="3"/>
  <c r="L150" i="3" l="1"/>
  <c r="K150" i="3"/>
  <c r="M150" i="3"/>
  <c r="J150" i="3"/>
  <c r="O151" i="3"/>
  <c r="N152" i="3"/>
  <c r="J151" i="3" l="1"/>
  <c r="M151" i="3"/>
  <c r="K151" i="3"/>
  <c r="L151" i="3"/>
  <c r="N153" i="3"/>
  <c r="O152" i="3"/>
  <c r="L152" i="3" l="1"/>
  <c r="K152" i="3"/>
  <c r="M152" i="3"/>
  <c r="J152" i="3"/>
  <c r="O153" i="3"/>
  <c r="N154" i="3"/>
  <c r="N155" i="3" l="1"/>
  <c r="O154" i="3"/>
  <c r="J153" i="3"/>
  <c r="M153" i="3"/>
  <c r="K153" i="3"/>
  <c r="L153" i="3"/>
  <c r="L154" i="3" l="1"/>
  <c r="K154" i="3"/>
  <c r="M154" i="3"/>
  <c r="J154" i="3"/>
  <c r="O155" i="3"/>
  <c r="N156" i="3"/>
  <c r="J155" i="3" l="1"/>
  <c r="M155" i="3"/>
  <c r="K155" i="3"/>
  <c r="L155" i="3"/>
  <c r="N157" i="3"/>
  <c r="O156" i="3"/>
  <c r="O157" i="3" l="1"/>
  <c r="N158" i="3"/>
  <c r="L156" i="3"/>
  <c r="K156" i="3"/>
  <c r="M156" i="3"/>
  <c r="J156" i="3"/>
  <c r="N159" i="3" l="1"/>
  <c r="O158" i="3"/>
  <c r="J157" i="3"/>
  <c r="M157" i="3"/>
  <c r="K157" i="3"/>
  <c r="L157" i="3"/>
  <c r="L158" i="3" l="1"/>
  <c r="K158" i="3"/>
  <c r="M158" i="3"/>
  <c r="J158" i="3"/>
  <c r="O159" i="3"/>
  <c r="N160" i="3"/>
  <c r="N161" i="3" l="1"/>
  <c r="O160" i="3"/>
  <c r="J159" i="3"/>
  <c r="M159" i="3"/>
  <c r="K159" i="3"/>
  <c r="L159" i="3"/>
  <c r="L160" i="3" l="1"/>
  <c r="K160" i="3"/>
  <c r="M160" i="3"/>
  <c r="J160" i="3"/>
  <c r="O161" i="3"/>
  <c r="N162" i="3"/>
  <c r="N163" i="3" l="1"/>
  <c r="O162" i="3"/>
  <c r="J161" i="3"/>
  <c r="M161" i="3"/>
  <c r="K161" i="3"/>
  <c r="L161" i="3"/>
  <c r="L162" i="3" l="1"/>
  <c r="K162" i="3"/>
  <c r="M162" i="3"/>
  <c r="J162" i="3"/>
  <c r="O163" i="3"/>
  <c r="N164" i="3"/>
  <c r="N165" i="3" l="1"/>
  <c r="O164" i="3"/>
  <c r="J163" i="3"/>
  <c r="M163" i="3"/>
  <c r="K163" i="3"/>
  <c r="L163" i="3"/>
  <c r="L164" i="3" l="1"/>
  <c r="K164" i="3"/>
  <c r="M164" i="3"/>
  <c r="J164" i="3"/>
  <c r="O165" i="3"/>
  <c r="N166" i="3"/>
  <c r="N167" i="3" l="1"/>
  <c r="O166" i="3"/>
  <c r="J165" i="3"/>
  <c r="M165" i="3"/>
  <c r="K165" i="3"/>
  <c r="L165" i="3"/>
  <c r="L166" i="3" l="1"/>
  <c r="K166" i="3"/>
  <c r="M166" i="3"/>
  <c r="J166" i="3"/>
  <c r="O167" i="3"/>
  <c r="N168" i="3"/>
  <c r="N169" i="3" l="1"/>
  <c r="O168" i="3"/>
  <c r="J167" i="3"/>
  <c r="M167" i="3"/>
  <c r="K167" i="3"/>
  <c r="L167" i="3"/>
  <c r="L168" i="3" l="1"/>
  <c r="K168" i="3"/>
  <c r="M168" i="3"/>
  <c r="J168" i="3"/>
  <c r="O169" i="3"/>
  <c r="N170" i="3"/>
  <c r="N171" i="3" l="1"/>
  <c r="O170" i="3"/>
  <c r="J169" i="3"/>
  <c r="M169" i="3"/>
  <c r="K169" i="3"/>
  <c r="L169" i="3"/>
  <c r="L170" i="3" l="1"/>
  <c r="K170" i="3"/>
  <c r="M170" i="3"/>
  <c r="J170" i="3"/>
  <c r="O171" i="3"/>
  <c r="N172" i="3"/>
  <c r="N173" i="3" l="1"/>
  <c r="O172" i="3"/>
  <c r="J171" i="3"/>
  <c r="M171" i="3"/>
  <c r="K171" i="3"/>
  <c r="L171" i="3"/>
  <c r="L172" i="3" l="1"/>
  <c r="K172" i="3"/>
  <c r="M172" i="3"/>
  <c r="J172" i="3"/>
  <c r="O173" i="3"/>
  <c r="N174" i="3"/>
  <c r="N175" i="3" l="1"/>
  <c r="O174" i="3"/>
  <c r="J173" i="3"/>
  <c r="M173" i="3"/>
  <c r="K173" i="3"/>
  <c r="L173" i="3"/>
  <c r="L174" i="3" l="1"/>
  <c r="K174" i="3"/>
  <c r="M174" i="3"/>
  <c r="J174" i="3"/>
  <c r="O175" i="3"/>
  <c r="N176" i="3"/>
  <c r="J175" i="3" l="1"/>
  <c r="M175" i="3"/>
  <c r="K175" i="3"/>
  <c r="L175" i="3"/>
  <c r="N177" i="3"/>
  <c r="O176" i="3"/>
  <c r="O177" i="3" l="1"/>
  <c r="N178" i="3"/>
  <c r="L176" i="3"/>
  <c r="K176" i="3"/>
  <c r="M176" i="3"/>
  <c r="J176" i="3"/>
  <c r="N179" i="3" l="1"/>
  <c r="O178" i="3"/>
  <c r="J177" i="3"/>
  <c r="M177" i="3"/>
  <c r="K177" i="3"/>
  <c r="L177" i="3"/>
  <c r="L178" i="3" l="1"/>
  <c r="K178" i="3"/>
  <c r="M178" i="3"/>
  <c r="J178" i="3"/>
  <c r="O179" i="3"/>
  <c r="N180" i="3"/>
  <c r="N181" i="3" l="1"/>
  <c r="O180" i="3"/>
  <c r="J179" i="3"/>
  <c r="M179" i="3"/>
  <c r="K179" i="3"/>
  <c r="L179" i="3"/>
  <c r="L180" i="3" l="1"/>
  <c r="K180" i="3"/>
  <c r="M180" i="3"/>
  <c r="J180" i="3"/>
  <c r="O181" i="3"/>
  <c r="N182" i="3"/>
  <c r="N183" i="3" l="1"/>
  <c r="O182" i="3"/>
  <c r="J181" i="3"/>
  <c r="M181" i="3"/>
  <c r="K181" i="3"/>
  <c r="L181" i="3"/>
  <c r="L182" i="3" l="1"/>
  <c r="K182" i="3"/>
  <c r="M182" i="3"/>
  <c r="J182" i="3"/>
  <c r="O183" i="3"/>
  <c r="N184" i="3"/>
  <c r="N185" i="3" l="1"/>
  <c r="O184" i="3"/>
  <c r="J183" i="3"/>
  <c r="M183" i="3"/>
  <c r="K183" i="3"/>
  <c r="L183" i="3"/>
  <c r="L184" i="3" l="1"/>
  <c r="K184" i="3"/>
  <c r="M184" i="3"/>
  <c r="J184" i="3"/>
  <c r="O185" i="3"/>
  <c r="N186" i="3"/>
  <c r="N187" i="3" l="1"/>
  <c r="O186" i="3"/>
  <c r="J185" i="3"/>
  <c r="M185" i="3"/>
  <c r="K185" i="3"/>
  <c r="L185" i="3"/>
  <c r="L186" i="3" l="1"/>
  <c r="K186" i="3"/>
  <c r="M186" i="3"/>
  <c r="J186" i="3"/>
  <c r="O187" i="3"/>
  <c r="N188" i="3"/>
  <c r="J187" i="3" l="1"/>
  <c r="M187" i="3"/>
  <c r="K187" i="3"/>
  <c r="L187" i="3"/>
  <c r="N189" i="3"/>
  <c r="O188" i="3"/>
  <c r="L188" i="3" l="1"/>
  <c r="K188" i="3"/>
  <c r="M188" i="3"/>
  <c r="J188" i="3"/>
  <c r="O189" i="3"/>
  <c r="N190" i="3"/>
  <c r="N191" i="3" l="1"/>
  <c r="O190" i="3"/>
  <c r="J189" i="3"/>
  <c r="M189" i="3"/>
  <c r="K189" i="3"/>
  <c r="L189" i="3"/>
  <c r="L190" i="3" l="1"/>
  <c r="K190" i="3"/>
  <c r="M190" i="3"/>
  <c r="J190" i="3"/>
  <c r="O191" i="3"/>
  <c r="N192" i="3"/>
  <c r="N193" i="3" l="1"/>
  <c r="O192" i="3"/>
  <c r="J191" i="3"/>
  <c r="M191" i="3"/>
  <c r="K191" i="3"/>
  <c r="L191" i="3"/>
  <c r="L192" i="3" l="1"/>
  <c r="K192" i="3"/>
  <c r="M192" i="3"/>
  <c r="J192" i="3"/>
  <c r="O193" i="3"/>
  <c r="N194" i="3"/>
  <c r="N195" i="3" l="1"/>
  <c r="O194" i="3"/>
  <c r="J193" i="3"/>
  <c r="M193" i="3"/>
  <c r="K193" i="3"/>
  <c r="L193" i="3"/>
  <c r="L194" i="3" l="1"/>
  <c r="K194" i="3"/>
  <c r="M194" i="3"/>
  <c r="J194" i="3"/>
  <c r="O195" i="3"/>
  <c r="N196" i="3"/>
  <c r="N197" i="3" l="1"/>
  <c r="O196" i="3"/>
  <c r="J195" i="3"/>
  <c r="M195" i="3"/>
  <c r="K195" i="3"/>
  <c r="L195" i="3"/>
  <c r="L196" i="3" l="1"/>
  <c r="K196" i="3"/>
  <c r="M196" i="3"/>
  <c r="J196" i="3"/>
  <c r="O197" i="3"/>
  <c r="N198" i="3"/>
  <c r="J197" i="3" l="1"/>
  <c r="M197" i="3"/>
  <c r="K197" i="3"/>
  <c r="L197" i="3"/>
  <c r="N199" i="3"/>
  <c r="O198" i="3"/>
  <c r="O199" i="3" l="1"/>
  <c r="N200" i="3"/>
  <c r="L198" i="3"/>
  <c r="K198" i="3"/>
  <c r="M198" i="3"/>
  <c r="J198" i="3"/>
  <c r="N201" i="3" l="1"/>
  <c r="O200" i="3"/>
  <c r="J199" i="3"/>
  <c r="M199" i="3"/>
  <c r="K199" i="3"/>
  <c r="L199" i="3"/>
  <c r="L200" i="3" l="1"/>
  <c r="K200" i="3"/>
  <c r="M200" i="3"/>
  <c r="J200" i="3"/>
  <c r="O201" i="3"/>
  <c r="N202" i="3"/>
  <c r="J201" i="3" l="1"/>
  <c r="M201" i="3"/>
  <c r="K201" i="3"/>
  <c r="L201" i="3"/>
  <c r="N203" i="3"/>
  <c r="O202" i="3"/>
  <c r="O203" i="3" l="1"/>
  <c r="N204" i="3"/>
  <c r="L202" i="3"/>
  <c r="K202" i="3"/>
  <c r="M202" i="3"/>
  <c r="J202" i="3"/>
  <c r="N205" i="3" l="1"/>
  <c r="O204" i="3"/>
  <c r="J203" i="3"/>
  <c r="M203" i="3"/>
  <c r="K203" i="3"/>
  <c r="L203" i="3"/>
  <c r="L204" i="3" l="1"/>
  <c r="K204" i="3"/>
  <c r="M204" i="3"/>
  <c r="J204" i="3"/>
  <c r="O205" i="3"/>
  <c r="N206" i="3"/>
  <c r="J205" i="3" l="1"/>
  <c r="M205" i="3"/>
  <c r="K205" i="3"/>
  <c r="L205" i="3"/>
  <c r="N207" i="3"/>
  <c r="O206" i="3"/>
  <c r="L206" i="3" l="1"/>
  <c r="K206" i="3"/>
  <c r="M206" i="3"/>
  <c r="J206" i="3"/>
  <c r="O207" i="3"/>
  <c r="N208" i="3"/>
  <c r="N209" i="3" l="1"/>
  <c r="O208" i="3"/>
  <c r="J207" i="3"/>
  <c r="M207" i="3"/>
  <c r="K207" i="3"/>
  <c r="L207" i="3"/>
  <c r="L208" i="3" l="1"/>
  <c r="K208" i="3"/>
  <c r="M208" i="3"/>
  <c r="J208" i="3"/>
  <c r="O209" i="3"/>
  <c r="N210" i="3"/>
  <c r="N211" i="3" l="1"/>
  <c r="O210" i="3"/>
  <c r="J209" i="3"/>
  <c r="M209" i="3"/>
  <c r="K209" i="3"/>
  <c r="L209" i="3"/>
  <c r="L210" i="3" l="1"/>
  <c r="K210" i="3"/>
  <c r="M210" i="3"/>
  <c r="J210" i="3"/>
  <c r="O211" i="3"/>
  <c r="N212" i="3"/>
  <c r="N213" i="3" l="1"/>
  <c r="O212" i="3"/>
  <c r="J211" i="3"/>
  <c r="M211" i="3"/>
  <c r="K211" i="3"/>
  <c r="L211" i="3"/>
  <c r="L212" i="3" l="1"/>
  <c r="K212" i="3"/>
  <c r="M212" i="3"/>
  <c r="J212" i="3"/>
  <c r="O213" i="3"/>
  <c r="N214" i="3"/>
  <c r="N215" i="3" l="1"/>
  <c r="O214" i="3"/>
  <c r="J213" i="3"/>
  <c r="M213" i="3"/>
  <c r="K213" i="3"/>
  <c r="L213" i="3"/>
  <c r="L214" i="3" l="1"/>
  <c r="K214" i="3"/>
  <c r="M214" i="3"/>
  <c r="J214" i="3"/>
  <c r="N216" i="3"/>
  <c r="O215" i="3"/>
  <c r="M215" i="3" l="1"/>
  <c r="J215" i="3"/>
  <c r="K215" i="3"/>
  <c r="L215" i="3"/>
  <c r="O216" i="3"/>
  <c r="N217" i="3"/>
  <c r="N218" i="3" l="1"/>
  <c r="O217" i="3"/>
  <c r="K216" i="3"/>
  <c r="M216" i="3"/>
  <c r="J216" i="3"/>
  <c r="L216" i="3"/>
  <c r="M217" i="3" l="1"/>
  <c r="L217" i="3"/>
  <c r="J217" i="3"/>
  <c r="K217" i="3"/>
  <c r="O218" i="3"/>
  <c r="N219" i="3"/>
  <c r="N220" i="3" l="1"/>
  <c r="O219" i="3"/>
  <c r="K218" i="3"/>
  <c r="M218" i="3"/>
  <c r="L218" i="3"/>
  <c r="J218" i="3"/>
  <c r="M219" i="3" l="1"/>
  <c r="L219" i="3"/>
  <c r="K219" i="3"/>
  <c r="J219" i="3"/>
  <c r="O220" i="3"/>
  <c r="N221" i="3"/>
  <c r="N222" i="3" l="1"/>
  <c r="O221" i="3"/>
  <c r="K220" i="3"/>
  <c r="L220" i="3"/>
  <c r="J220" i="3"/>
  <c r="M220" i="3"/>
  <c r="M221" i="3" l="1"/>
  <c r="K221" i="3"/>
  <c r="J221" i="3"/>
  <c r="L221" i="3"/>
  <c r="O222" i="3"/>
  <c r="N223" i="3"/>
  <c r="N224" i="3" l="1"/>
  <c r="O223" i="3"/>
  <c r="K222" i="3"/>
  <c r="J222" i="3"/>
  <c r="L222" i="3"/>
  <c r="M222" i="3"/>
  <c r="O224" i="3" l="1"/>
  <c r="N225" i="3"/>
  <c r="M223" i="3"/>
  <c r="J223" i="3"/>
  <c r="K223" i="3"/>
  <c r="L223" i="3"/>
  <c r="N226" i="3" l="1"/>
  <c r="O225" i="3"/>
  <c r="K224" i="3"/>
  <c r="M224" i="3"/>
  <c r="J224" i="3"/>
  <c r="L224" i="3"/>
  <c r="M225" i="3" l="1"/>
  <c r="L225" i="3"/>
  <c r="J225" i="3"/>
  <c r="K225" i="3"/>
  <c r="O226" i="3"/>
  <c r="N227" i="3"/>
  <c r="O227" i="3" l="1"/>
  <c r="N228" i="3"/>
  <c r="K226" i="3"/>
  <c r="M226" i="3"/>
  <c r="L226" i="3"/>
  <c r="J226" i="3"/>
  <c r="O228" i="3" l="1"/>
  <c r="N229" i="3"/>
  <c r="M227" i="3"/>
  <c r="L227" i="3"/>
  <c r="K227" i="3"/>
  <c r="J227" i="3"/>
  <c r="O229" i="3" l="1"/>
  <c r="N230" i="3"/>
  <c r="K228" i="3"/>
  <c r="L228" i="3"/>
  <c r="J228" i="3"/>
  <c r="M228" i="3"/>
  <c r="O230" i="3" l="1"/>
  <c r="N231" i="3"/>
  <c r="M229" i="3"/>
  <c r="K229" i="3"/>
  <c r="J229" i="3"/>
  <c r="L229" i="3"/>
  <c r="O231" i="3" l="1"/>
  <c r="N232" i="3"/>
  <c r="K230" i="3"/>
  <c r="M230" i="3"/>
  <c r="J230" i="3"/>
  <c r="L230" i="3"/>
  <c r="O232" i="3" l="1"/>
  <c r="N233" i="3"/>
  <c r="M231" i="3"/>
  <c r="K231" i="3"/>
  <c r="L231" i="3"/>
  <c r="J231" i="3"/>
  <c r="O233" i="3" l="1"/>
  <c r="N234" i="3"/>
  <c r="K232" i="3"/>
  <c r="M232" i="3"/>
  <c r="L232" i="3"/>
  <c r="J232" i="3"/>
  <c r="O234" i="3" l="1"/>
  <c r="N235" i="3"/>
  <c r="M233" i="3"/>
  <c r="K233" i="3"/>
  <c r="J233" i="3"/>
  <c r="L233" i="3"/>
  <c r="N236" i="3" l="1"/>
  <c r="O235" i="3"/>
  <c r="K234" i="3"/>
  <c r="M234" i="3"/>
  <c r="J234" i="3"/>
  <c r="L234" i="3"/>
  <c r="M235" i="3" l="1"/>
  <c r="L235" i="3"/>
  <c r="K235" i="3"/>
  <c r="J235" i="3"/>
  <c r="O236" i="3"/>
  <c r="N237" i="3"/>
  <c r="N238" i="3" l="1"/>
  <c r="O237" i="3"/>
  <c r="K236" i="3"/>
  <c r="J236" i="3"/>
  <c r="M236" i="3"/>
  <c r="L236" i="3"/>
  <c r="M237" i="3" l="1"/>
  <c r="L237" i="3"/>
  <c r="K237" i="3"/>
  <c r="J237" i="3"/>
  <c r="O238" i="3"/>
  <c r="N239" i="3"/>
  <c r="N240" i="3" l="1"/>
  <c r="O239" i="3"/>
  <c r="K238" i="3"/>
  <c r="J238" i="3"/>
  <c r="M238" i="3"/>
  <c r="L238" i="3"/>
  <c r="M239" i="3" l="1"/>
  <c r="L239" i="3"/>
  <c r="K239" i="3"/>
  <c r="J239" i="3"/>
  <c r="O240" i="3"/>
  <c r="N241" i="3"/>
  <c r="N242" i="3" l="1"/>
  <c r="O241" i="3"/>
  <c r="K240" i="3"/>
  <c r="J240" i="3"/>
  <c r="M240" i="3"/>
  <c r="L240" i="3"/>
  <c r="M241" i="3" l="1"/>
  <c r="L241" i="3"/>
  <c r="K241" i="3"/>
  <c r="J241" i="3"/>
  <c r="O242" i="3"/>
  <c r="N243" i="3"/>
  <c r="N244" i="3" l="1"/>
  <c r="O243" i="3"/>
  <c r="K242" i="3"/>
  <c r="J242" i="3"/>
  <c r="M242" i="3"/>
  <c r="L242" i="3"/>
  <c r="M243" i="3" l="1"/>
  <c r="L243" i="3"/>
  <c r="K243" i="3"/>
  <c r="J243" i="3"/>
  <c r="O244" i="3"/>
  <c r="N245" i="3"/>
  <c r="N246" i="3" l="1"/>
  <c r="O245" i="3"/>
  <c r="K244" i="3"/>
  <c r="J244" i="3"/>
  <c r="M244" i="3"/>
  <c r="L244" i="3"/>
  <c r="M245" i="3" l="1"/>
  <c r="L245" i="3"/>
  <c r="K245" i="3"/>
  <c r="J245" i="3"/>
  <c r="O246" i="3"/>
  <c r="N247" i="3"/>
  <c r="N248" i="3" l="1"/>
  <c r="O247" i="3"/>
  <c r="K246" i="3"/>
  <c r="J246" i="3"/>
  <c r="M246" i="3"/>
  <c r="L246" i="3"/>
  <c r="M247" i="3" l="1"/>
  <c r="L247" i="3"/>
  <c r="K247" i="3"/>
  <c r="J247" i="3"/>
  <c r="O248" i="3"/>
  <c r="N249" i="3"/>
  <c r="N250" i="3" l="1"/>
  <c r="O249" i="3"/>
  <c r="K248" i="3"/>
  <c r="J248" i="3"/>
  <c r="M248" i="3"/>
  <c r="L248" i="3"/>
  <c r="M249" i="3" l="1"/>
  <c r="L249" i="3"/>
  <c r="K249" i="3"/>
  <c r="J249" i="3"/>
  <c r="O250" i="3"/>
  <c r="N251" i="3"/>
  <c r="N252" i="3" l="1"/>
  <c r="O251" i="3"/>
  <c r="K250" i="3"/>
  <c r="J250" i="3"/>
  <c r="M250" i="3"/>
  <c r="L250" i="3"/>
  <c r="M251" i="3" l="1"/>
  <c r="L251" i="3"/>
  <c r="K251" i="3"/>
  <c r="J251" i="3"/>
  <c r="O252" i="3"/>
  <c r="N253" i="3"/>
  <c r="N254" i="3" l="1"/>
  <c r="O253" i="3"/>
  <c r="K252" i="3"/>
  <c r="J252" i="3"/>
  <c r="M252" i="3"/>
  <c r="L252" i="3"/>
  <c r="M253" i="3" l="1"/>
  <c r="L253" i="3"/>
  <c r="K253" i="3"/>
  <c r="J253" i="3"/>
  <c r="O254" i="3"/>
  <c r="N255" i="3"/>
  <c r="N256" i="3" l="1"/>
  <c r="O255" i="3"/>
  <c r="K254" i="3"/>
  <c r="J254" i="3"/>
  <c r="M254" i="3"/>
  <c r="L254" i="3"/>
  <c r="M255" i="3" l="1"/>
  <c r="L255" i="3"/>
  <c r="K255" i="3"/>
  <c r="J255" i="3"/>
  <c r="O256" i="3"/>
  <c r="N257" i="3"/>
  <c r="N258" i="3" l="1"/>
  <c r="O257" i="3"/>
  <c r="K256" i="3"/>
  <c r="J256" i="3"/>
  <c r="M256" i="3"/>
  <c r="L256" i="3"/>
  <c r="M257" i="3" l="1"/>
  <c r="L257" i="3"/>
  <c r="K257" i="3"/>
  <c r="J257" i="3"/>
  <c r="O258" i="3"/>
  <c r="N259" i="3"/>
  <c r="N260" i="3" l="1"/>
  <c r="O259" i="3"/>
  <c r="K258" i="3"/>
  <c r="J258" i="3"/>
  <c r="M258" i="3"/>
  <c r="L258" i="3"/>
  <c r="M259" i="3" l="1"/>
  <c r="L259" i="3"/>
  <c r="K259" i="3"/>
  <c r="J259" i="3"/>
  <c r="O260" i="3"/>
  <c r="N261" i="3"/>
  <c r="N262" i="3" l="1"/>
  <c r="O261" i="3"/>
  <c r="K260" i="3"/>
  <c r="J260" i="3"/>
  <c r="M260" i="3"/>
  <c r="L260" i="3"/>
  <c r="M261" i="3" l="1"/>
  <c r="L261" i="3"/>
  <c r="K261" i="3"/>
  <c r="J261" i="3"/>
  <c r="O262" i="3"/>
  <c r="N263" i="3"/>
  <c r="N264" i="3" l="1"/>
  <c r="O263" i="3"/>
  <c r="K262" i="3"/>
  <c r="J262" i="3"/>
  <c r="M262" i="3"/>
  <c r="L262" i="3"/>
  <c r="M263" i="3" l="1"/>
  <c r="L263" i="3"/>
  <c r="K263" i="3"/>
  <c r="J263" i="3"/>
  <c r="O264" i="3"/>
  <c r="N265" i="3"/>
  <c r="N266" i="3" l="1"/>
  <c r="O265" i="3"/>
  <c r="K264" i="3"/>
  <c r="J264" i="3"/>
  <c r="M264" i="3"/>
  <c r="L264" i="3"/>
  <c r="M265" i="3" l="1"/>
  <c r="L265" i="3"/>
  <c r="K265" i="3"/>
  <c r="J265" i="3"/>
  <c r="O266" i="3"/>
  <c r="N267" i="3"/>
  <c r="N268" i="3" l="1"/>
  <c r="O267" i="3"/>
  <c r="K266" i="3"/>
  <c r="J266" i="3"/>
  <c r="M266" i="3"/>
  <c r="L266" i="3"/>
  <c r="M267" i="3" l="1"/>
  <c r="L267" i="3"/>
  <c r="K267" i="3"/>
  <c r="J267" i="3"/>
  <c r="O268" i="3"/>
  <c r="N269" i="3"/>
  <c r="N270" i="3" l="1"/>
  <c r="O269" i="3"/>
  <c r="K268" i="3"/>
  <c r="J268" i="3"/>
  <c r="M268" i="3"/>
  <c r="L268" i="3"/>
  <c r="M269" i="3" l="1"/>
  <c r="L269" i="3"/>
  <c r="K269" i="3"/>
  <c r="J269" i="3"/>
  <c r="O270" i="3"/>
  <c r="N271" i="3"/>
  <c r="N272" i="3" l="1"/>
  <c r="O271" i="3"/>
  <c r="K270" i="3"/>
  <c r="J270" i="3"/>
  <c r="M270" i="3"/>
  <c r="L270" i="3"/>
  <c r="M271" i="3" l="1"/>
  <c r="L271" i="3"/>
  <c r="K271" i="3"/>
  <c r="J271" i="3"/>
  <c r="O272" i="3"/>
  <c r="N273" i="3"/>
  <c r="N274" i="3" l="1"/>
  <c r="O273" i="3"/>
  <c r="K272" i="3"/>
  <c r="J272" i="3"/>
  <c r="M272" i="3"/>
  <c r="L272" i="3"/>
  <c r="M273" i="3" l="1"/>
  <c r="L273" i="3"/>
  <c r="K273" i="3"/>
  <c r="J273" i="3"/>
  <c r="O274" i="3"/>
  <c r="N275" i="3"/>
  <c r="N276" i="3" l="1"/>
  <c r="O275" i="3"/>
  <c r="K274" i="3"/>
  <c r="J274" i="3"/>
  <c r="M274" i="3"/>
  <c r="L274" i="3"/>
  <c r="M275" i="3" l="1"/>
  <c r="L275" i="3"/>
  <c r="K275" i="3"/>
  <c r="J275" i="3"/>
  <c r="O276" i="3"/>
  <c r="N277" i="3"/>
  <c r="N278" i="3" l="1"/>
  <c r="O277" i="3"/>
  <c r="K276" i="3"/>
  <c r="J276" i="3"/>
  <c r="M276" i="3"/>
  <c r="L276" i="3"/>
  <c r="M277" i="3" l="1"/>
  <c r="L277" i="3"/>
  <c r="K277" i="3"/>
  <c r="J277" i="3"/>
  <c r="O278" i="3"/>
  <c r="N279" i="3"/>
  <c r="N280" i="3" l="1"/>
  <c r="O279" i="3"/>
  <c r="K278" i="3"/>
  <c r="J278" i="3"/>
  <c r="M278" i="3"/>
  <c r="L278" i="3"/>
  <c r="M279" i="3" l="1"/>
  <c r="L279" i="3"/>
  <c r="K279" i="3"/>
  <c r="J279" i="3"/>
  <c r="O280" i="3"/>
  <c r="N281" i="3"/>
  <c r="K280" i="3" l="1"/>
  <c r="J280" i="3"/>
  <c r="M280" i="3"/>
  <c r="L280" i="3"/>
  <c r="N282" i="3"/>
  <c r="O281" i="3"/>
  <c r="O282" i="3" l="1"/>
  <c r="N283" i="3"/>
  <c r="M281" i="3"/>
  <c r="L281" i="3"/>
  <c r="K281" i="3"/>
  <c r="J281" i="3"/>
  <c r="N284" i="3" l="1"/>
  <c r="O283" i="3"/>
  <c r="K282" i="3"/>
  <c r="J282" i="3"/>
  <c r="M282" i="3"/>
  <c r="L282" i="3"/>
  <c r="M283" i="3" l="1"/>
  <c r="L283" i="3"/>
  <c r="K283" i="3"/>
  <c r="J283" i="3"/>
  <c r="O284" i="3"/>
  <c r="N285" i="3"/>
  <c r="N286" i="3" l="1"/>
  <c r="O285" i="3"/>
  <c r="K284" i="3"/>
  <c r="J284" i="3"/>
  <c r="M284" i="3"/>
  <c r="L284" i="3"/>
  <c r="M285" i="3" l="1"/>
  <c r="L285" i="3"/>
  <c r="K285" i="3"/>
  <c r="J285" i="3"/>
  <c r="O286" i="3"/>
  <c r="N287" i="3"/>
  <c r="N288" i="3" l="1"/>
  <c r="O287" i="3"/>
  <c r="K286" i="3"/>
  <c r="J286" i="3"/>
  <c r="M286" i="3"/>
  <c r="L286" i="3"/>
  <c r="M287" i="3" l="1"/>
  <c r="L287" i="3"/>
  <c r="K287" i="3"/>
  <c r="J287" i="3"/>
  <c r="O288" i="3"/>
  <c r="N289" i="3"/>
  <c r="N290" i="3" l="1"/>
  <c r="O289" i="3"/>
  <c r="K288" i="3"/>
  <c r="J288" i="3"/>
  <c r="M288" i="3"/>
  <c r="L288" i="3"/>
  <c r="M289" i="3" l="1"/>
  <c r="L289" i="3"/>
  <c r="K289" i="3"/>
  <c r="J289" i="3"/>
  <c r="O290" i="3"/>
  <c r="N291" i="3"/>
  <c r="N292" i="3" l="1"/>
  <c r="O291" i="3"/>
  <c r="K290" i="3"/>
  <c r="J290" i="3"/>
  <c r="M290" i="3"/>
  <c r="L290" i="3"/>
  <c r="M291" i="3" l="1"/>
  <c r="L291" i="3"/>
  <c r="K291" i="3"/>
  <c r="J291" i="3"/>
  <c r="O292" i="3"/>
  <c r="N293" i="3"/>
  <c r="N294" i="3" l="1"/>
  <c r="O293" i="3"/>
  <c r="K292" i="3"/>
  <c r="J292" i="3"/>
  <c r="M292" i="3"/>
  <c r="L292" i="3"/>
  <c r="M293" i="3" l="1"/>
  <c r="L293" i="3"/>
  <c r="K293" i="3"/>
  <c r="J293" i="3"/>
  <c r="O294" i="3"/>
  <c r="N295" i="3"/>
  <c r="N296" i="3" l="1"/>
  <c r="O295" i="3"/>
  <c r="K294" i="3"/>
  <c r="J294" i="3"/>
  <c r="M294" i="3"/>
  <c r="L294" i="3"/>
  <c r="M295" i="3" l="1"/>
  <c r="L295" i="3"/>
  <c r="K295" i="3"/>
  <c r="J295" i="3"/>
  <c r="O296" i="3"/>
  <c r="N297" i="3"/>
  <c r="N298" i="3" l="1"/>
  <c r="O297" i="3"/>
  <c r="K296" i="3"/>
  <c r="J296" i="3"/>
  <c r="M296" i="3"/>
  <c r="L296" i="3"/>
  <c r="M297" i="3" l="1"/>
  <c r="L297" i="3"/>
  <c r="K297" i="3"/>
  <c r="J297" i="3"/>
  <c r="O298" i="3"/>
  <c r="N299" i="3"/>
  <c r="N300" i="3" l="1"/>
  <c r="O299" i="3"/>
  <c r="K298" i="3"/>
  <c r="J298" i="3"/>
  <c r="M298" i="3"/>
  <c r="L298" i="3"/>
  <c r="M299" i="3" l="1"/>
  <c r="L299" i="3"/>
  <c r="K299" i="3"/>
  <c r="J299" i="3"/>
  <c r="O300" i="3"/>
  <c r="N301" i="3"/>
  <c r="K300" i="3" l="1"/>
  <c r="J300" i="3"/>
  <c r="M300" i="3"/>
  <c r="L300" i="3"/>
  <c r="N302" i="3"/>
  <c r="O301" i="3"/>
  <c r="O302" i="3" l="1"/>
  <c r="N303" i="3"/>
  <c r="M301" i="3"/>
  <c r="L301" i="3"/>
  <c r="K301" i="3"/>
  <c r="J301" i="3"/>
  <c r="N304" i="3" l="1"/>
  <c r="O303" i="3"/>
  <c r="K302" i="3"/>
  <c r="J302" i="3"/>
  <c r="M302" i="3"/>
  <c r="L302" i="3"/>
  <c r="M303" i="3" l="1"/>
  <c r="L303" i="3"/>
  <c r="K303" i="3"/>
  <c r="J303" i="3"/>
  <c r="O304" i="3"/>
  <c r="N305" i="3"/>
  <c r="N306" i="3" l="1"/>
  <c r="O305" i="3"/>
  <c r="K304" i="3"/>
  <c r="J304" i="3"/>
  <c r="M304" i="3"/>
  <c r="L304" i="3"/>
  <c r="M305" i="3" l="1"/>
  <c r="L305" i="3"/>
  <c r="K305" i="3"/>
  <c r="J305" i="3"/>
  <c r="O306" i="3"/>
  <c r="N307" i="3"/>
  <c r="N308" i="3" l="1"/>
  <c r="O307" i="3"/>
  <c r="K306" i="3"/>
  <c r="J306" i="3"/>
  <c r="M306" i="3"/>
  <c r="L306" i="3"/>
  <c r="M307" i="3" l="1"/>
  <c r="L307" i="3"/>
  <c r="K307" i="3"/>
  <c r="J307" i="3"/>
  <c r="O308" i="3"/>
  <c r="N309" i="3"/>
  <c r="N310" i="3" l="1"/>
  <c r="O309" i="3"/>
  <c r="K308" i="3"/>
  <c r="J308" i="3"/>
  <c r="M308" i="3"/>
  <c r="L308" i="3"/>
  <c r="M309" i="3" l="1"/>
  <c r="L309" i="3"/>
  <c r="K309" i="3"/>
  <c r="J309" i="3"/>
  <c r="O310" i="3"/>
  <c r="N311" i="3"/>
  <c r="N312" i="3" l="1"/>
  <c r="O311" i="3"/>
  <c r="K310" i="3"/>
  <c r="J310" i="3"/>
  <c r="M310" i="3"/>
  <c r="L310" i="3"/>
  <c r="M311" i="3" l="1"/>
  <c r="L311" i="3"/>
  <c r="K311" i="3"/>
  <c r="J311" i="3"/>
  <c r="O312" i="3"/>
  <c r="N313" i="3"/>
  <c r="K312" i="3" l="1"/>
  <c r="J312" i="3"/>
  <c r="M312" i="3"/>
  <c r="L312" i="3"/>
  <c r="N314" i="3"/>
  <c r="O313" i="3"/>
  <c r="M313" i="3" l="1"/>
  <c r="L313" i="3"/>
  <c r="K313" i="3"/>
  <c r="J313" i="3"/>
  <c r="O314" i="3"/>
  <c r="N315" i="3"/>
  <c r="N316" i="3" l="1"/>
  <c r="O315" i="3"/>
  <c r="K314" i="3"/>
  <c r="J314" i="3"/>
  <c r="M314" i="3"/>
  <c r="L314" i="3"/>
  <c r="M315" i="3" l="1"/>
  <c r="L315" i="3"/>
  <c r="K315" i="3"/>
  <c r="J315" i="3"/>
  <c r="O316" i="3"/>
  <c r="N317" i="3"/>
  <c r="N318" i="3" l="1"/>
  <c r="O317" i="3"/>
  <c r="K316" i="3"/>
  <c r="J316" i="3"/>
  <c r="M316" i="3"/>
  <c r="L316" i="3"/>
  <c r="M317" i="3" l="1"/>
  <c r="L317" i="3"/>
  <c r="K317" i="3"/>
  <c r="J317" i="3"/>
  <c r="N319" i="3"/>
  <c r="O318" i="3"/>
  <c r="M318" i="3" l="1"/>
  <c r="K318" i="3"/>
  <c r="J318" i="3"/>
  <c r="L318" i="3"/>
  <c r="O319" i="3"/>
  <c r="N320" i="3"/>
  <c r="J319" i="3" l="1"/>
  <c r="K319" i="3"/>
  <c r="L319" i="3"/>
  <c r="M319" i="3"/>
  <c r="N321" i="3"/>
  <c r="O320" i="3"/>
  <c r="O321" i="3" l="1"/>
  <c r="N322" i="3"/>
  <c r="L320" i="3"/>
  <c r="M320" i="3"/>
  <c r="K320" i="3"/>
  <c r="J320" i="3"/>
  <c r="N323" i="3" l="1"/>
  <c r="O322" i="3"/>
  <c r="J321" i="3"/>
  <c r="K321" i="3"/>
  <c r="M321" i="3"/>
  <c r="L321" i="3"/>
  <c r="L322" i="3" l="1"/>
  <c r="M322" i="3"/>
  <c r="J322" i="3"/>
  <c r="K322" i="3"/>
  <c r="O323" i="3"/>
  <c r="N324" i="3"/>
  <c r="N325" i="3" l="1"/>
  <c r="O324" i="3"/>
  <c r="J323" i="3"/>
  <c r="K323" i="3"/>
  <c r="L323" i="3"/>
  <c r="M323" i="3"/>
  <c r="L324" i="3" l="1"/>
  <c r="M324" i="3"/>
  <c r="K324" i="3"/>
  <c r="J324" i="3"/>
  <c r="O325" i="3"/>
  <c r="N326" i="3"/>
  <c r="N327" i="3" l="1"/>
  <c r="O326" i="3"/>
  <c r="J325" i="3"/>
  <c r="M325" i="3"/>
  <c r="K325" i="3"/>
  <c r="L325" i="3"/>
  <c r="L326" i="3" l="1"/>
  <c r="K326" i="3"/>
  <c r="M326" i="3"/>
  <c r="J326" i="3"/>
  <c r="O327" i="3"/>
  <c r="N328" i="3"/>
  <c r="N329" i="3" l="1"/>
  <c r="O328" i="3"/>
  <c r="J327" i="3"/>
  <c r="M327" i="3"/>
  <c r="K327" i="3"/>
  <c r="L327" i="3"/>
  <c r="L328" i="3" l="1"/>
  <c r="K328" i="3"/>
  <c r="M328" i="3"/>
  <c r="J328" i="3"/>
  <c r="O329" i="3"/>
  <c r="N330" i="3"/>
  <c r="N331" i="3" l="1"/>
  <c r="O330" i="3"/>
  <c r="J329" i="3"/>
  <c r="M329" i="3"/>
  <c r="K329" i="3"/>
  <c r="L329" i="3"/>
  <c r="O331" i="3" l="1"/>
  <c r="N332" i="3"/>
  <c r="L330" i="3"/>
  <c r="K330" i="3"/>
  <c r="M330" i="3"/>
  <c r="J330" i="3"/>
  <c r="N333" i="3" l="1"/>
  <c r="O332" i="3"/>
  <c r="J331" i="3"/>
  <c r="M331" i="3"/>
  <c r="K331" i="3"/>
  <c r="L331" i="3"/>
  <c r="L332" i="3" l="1"/>
  <c r="K332" i="3"/>
  <c r="M332" i="3"/>
  <c r="J332" i="3"/>
  <c r="O333" i="3"/>
  <c r="N334" i="3"/>
  <c r="N335" i="3" l="1"/>
  <c r="O334" i="3"/>
  <c r="J333" i="3"/>
  <c r="M333" i="3"/>
  <c r="K333" i="3"/>
  <c r="L333" i="3"/>
  <c r="L334" i="3" l="1"/>
  <c r="K334" i="3"/>
  <c r="M334" i="3"/>
  <c r="J334" i="3"/>
  <c r="O335" i="3"/>
  <c r="N336" i="3"/>
  <c r="N337" i="3" l="1"/>
  <c r="O336" i="3"/>
  <c r="J335" i="3"/>
  <c r="M335" i="3"/>
  <c r="K335" i="3"/>
  <c r="L335" i="3"/>
  <c r="L336" i="3" l="1"/>
  <c r="K336" i="3"/>
  <c r="M336" i="3"/>
  <c r="J336" i="3"/>
  <c r="O337" i="3"/>
  <c r="N338" i="3"/>
  <c r="N339" i="3" l="1"/>
  <c r="O338" i="3"/>
  <c r="J337" i="3"/>
  <c r="M337" i="3"/>
  <c r="K337" i="3"/>
  <c r="L337" i="3"/>
  <c r="L338" i="3" l="1"/>
  <c r="K338" i="3"/>
  <c r="M338" i="3"/>
  <c r="J338" i="3"/>
  <c r="O339" i="3"/>
  <c r="N340" i="3"/>
  <c r="N341" i="3" l="1"/>
  <c r="O340" i="3"/>
  <c r="J339" i="3"/>
  <c r="M339" i="3"/>
  <c r="K339" i="3"/>
  <c r="L339" i="3"/>
  <c r="L340" i="3" l="1"/>
  <c r="K340" i="3"/>
  <c r="M340" i="3"/>
  <c r="J340" i="3"/>
  <c r="O341" i="3"/>
  <c r="N342" i="3"/>
  <c r="J341" i="3" l="1"/>
  <c r="M341" i="3"/>
  <c r="K341" i="3"/>
  <c r="L341" i="3"/>
  <c r="N343" i="3"/>
  <c r="O342" i="3"/>
  <c r="O343" i="3" l="1"/>
  <c r="N344" i="3"/>
  <c r="L342" i="3"/>
  <c r="K342" i="3"/>
  <c r="M342" i="3"/>
  <c r="J342" i="3"/>
  <c r="N345" i="3" l="1"/>
  <c r="O344" i="3"/>
  <c r="J343" i="3"/>
  <c r="M343" i="3"/>
  <c r="K343" i="3"/>
  <c r="L343" i="3"/>
  <c r="L344" i="3" l="1"/>
  <c r="K344" i="3"/>
  <c r="M344" i="3"/>
  <c r="J344" i="3"/>
  <c r="O345" i="3"/>
  <c r="N346" i="3"/>
  <c r="N347" i="3" l="1"/>
  <c r="O346" i="3"/>
  <c r="J345" i="3"/>
  <c r="M345" i="3"/>
  <c r="K345" i="3"/>
  <c r="L345" i="3"/>
  <c r="L346" i="3" l="1"/>
  <c r="K346" i="3"/>
  <c r="M346" i="3"/>
  <c r="J346" i="3"/>
  <c r="O347" i="3"/>
  <c r="N348" i="3"/>
  <c r="N349" i="3" l="1"/>
  <c r="O348" i="3"/>
  <c r="J347" i="3"/>
  <c r="M347" i="3"/>
  <c r="K347" i="3"/>
  <c r="L347" i="3"/>
  <c r="L348" i="3" l="1"/>
  <c r="K348" i="3"/>
  <c r="M348" i="3"/>
  <c r="J348" i="3"/>
  <c r="O349" i="3"/>
  <c r="N350" i="3"/>
  <c r="N351" i="3" l="1"/>
  <c r="O350" i="3"/>
  <c r="J349" i="3"/>
  <c r="M349" i="3"/>
  <c r="K349" i="3"/>
  <c r="L349" i="3"/>
  <c r="L350" i="3" l="1"/>
  <c r="K350" i="3"/>
  <c r="M350" i="3"/>
  <c r="J350" i="3"/>
  <c r="O351" i="3"/>
  <c r="N352" i="3"/>
  <c r="N353" i="3" l="1"/>
  <c r="O352" i="3"/>
  <c r="J351" i="3"/>
  <c r="M351" i="3"/>
  <c r="K351" i="3"/>
  <c r="L351" i="3"/>
  <c r="L352" i="3" l="1"/>
  <c r="K352" i="3"/>
  <c r="M352" i="3"/>
  <c r="J352" i="3"/>
  <c r="O353" i="3"/>
  <c r="N354" i="3"/>
  <c r="N355" i="3" l="1"/>
  <c r="O354" i="3"/>
  <c r="J353" i="3"/>
  <c r="M353" i="3"/>
  <c r="K353" i="3"/>
  <c r="L353" i="3"/>
  <c r="L354" i="3" l="1"/>
  <c r="K354" i="3"/>
  <c r="M354" i="3"/>
  <c r="J354" i="3"/>
  <c r="O355" i="3"/>
  <c r="N356" i="3"/>
  <c r="N357" i="3" l="1"/>
  <c r="O356" i="3"/>
  <c r="J355" i="3"/>
  <c r="M355" i="3"/>
  <c r="K355" i="3"/>
  <c r="L355" i="3"/>
  <c r="L356" i="3" l="1"/>
  <c r="K356" i="3"/>
  <c r="M356" i="3"/>
  <c r="J356" i="3"/>
  <c r="O357" i="3"/>
  <c r="N358" i="3"/>
  <c r="N359" i="3" l="1"/>
  <c r="O358" i="3"/>
  <c r="J357" i="3"/>
  <c r="M357" i="3"/>
  <c r="K357" i="3"/>
  <c r="L357" i="3"/>
  <c r="L358" i="3" l="1"/>
  <c r="K358" i="3"/>
  <c r="M358" i="3"/>
  <c r="J358" i="3"/>
  <c r="O359" i="3"/>
  <c r="N360" i="3"/>
  <c r="N361" i="3" l="1"/>
  <c r="O360" i="3"/>
  <c r="J359" i="3"/>
  <c r="M359" i="3"/>
  <c r="K359" i="3"/>
  <c r="L359" i="3"/>
  <c r="L360" i="3" l="1"/>
  <c r="K360" i="3"/>
  <c r="M360" i="3"/>
  <c r="J360" i="3"/>
  <c r="O361" i="3"/>
  <c r="N362" i="3"/>
  <c r="J361" i="3" l="1"/>
  <c r="M361" i="3"/>
  <c r="K361" i="3"/>
  <c r="L361" i="3"/>
  <c r="N363" i="3"/>
  <c r="O362" i="3"/>
  <c r="O363" i="3" l="1"/>
  <c r="N364" i="3"/>
  <c r="L362" i="3"/>
  <c r="K362" i="3"/>
  <c r="M362" i="3"/>
  <c r="J362" i="3"/>
  <c r="N365" i="3" l="1"/>
  <c r="O364" i="3"/>
  <c r="J363" i="3"/>
  <c r="M363" i="3"/>
  <c r="K363" i="3"/>
  <c r="L363" i="3"/>
  <c r="L364" i="3" l="1"/>
  <c r="K364" i="3"/>
  <c r="M364" i="3"/>
  <c r="J364" i="3"/>
  <c r="O365" i="3"/>
  <c r="N366" i="3"/>
  <c r="N367" i="3" l="1"/>
  <c r="O366" i="3"/>
  <c r="J365" i="3"/>
  <c r="M365" i="3"/>
  <c r="K365" i="3"/>
  <c r="L365" i="3"/>
  <c r="O367" i="3" l="1"/>
  <c r="N368" i="3"/>
  <c r="L366" i="3"/>
  <c r="K366" i="3"/>
  <c r="M366" i="3"/>
  <c r="J366" i="3"/>
  <c r="N369" i="3" l="1"/>
  <c r="O368" i="3"/>
  <c r="J367" i="3"/>
  <c r="M367" i="3"/>
  <c r="K367" i="3"/>
  <c r="L367" i="3"/>
  <c r="L368" i="3" l="1"/>
  <c r="K368" i="3"/>
  <c r="M368" i="3"/>
  <c r="J368" i="3"/>
  <c r="O369" i="3"/>
  <c r="N370" i="3"/>
  <c r="N371" i="3" l="1"/>
  <c r="O370" i="3"/>
  <c r="J369" i="3"/>
  <c r="M369" i="3"/>
  <c r="K369" i="3"/>
  <c r="L369" i="3"/>
  <c r="L370" i="3" l="1"/>
  <c r="K370" i="3"/>
  <c r="M370" i="3"/>
  <c r="J370" i="3"/>
  <c r="O371" i="3"/>
  <c r="N372" i="3"/>
  <c r="N373" i="3" l="1"/>
  <c r="O372" i="3"/>
  <c r="J371" i="3"/>
  <c r="M371" i="3"/>
  <c r="K371" i="3"/>
  <c r="L371" i="3"/>
  <c r="L372" i="3" l="1"/>
  <c r="K372" i="3"/>
  <c r="M372" i="3"/>
  <c r="J372" i="3"/>
  <c r="O373" i="3"/>
  <c r="N374" i="3"/>
  <c r="N375" i="3" l="1"/>
  <c r="O374" i="3"/>
  <c r="J373" i="3"/>
  <c r="M373" i="3"/>
  <c r="K373" i="3"/>
  <c r="L373" i="3"/>
  <c r="L374" i="3" l="1"/>
  <c r="K374" i="3"/>
  <c r="M374" i="3"/>
  <c r="J374" i="3"/>
  <c r="O375" i="3"/>
  <c r="N376" i="3"/>
  <c r="N377" i="3" l="1"/>
  <c r="O376" i="3"/>
  <c r="J375" i="3"/>
  <c r="M375" i="3"/>
  <c r="K375" i="3"/>
  <c r="L375" i="3"/>
  <c r="L376" i="3" l="1"/>
  <c r="K376" i="3"/>
  <c r="M376" i="3"/>
  <c r="J376" i="3"/>
  <c r="O377" i="3"/>
  <c r="N378" i="3"/>
  <c r="N379" i="3" l="1"/>
  <c r="O378" i="3"/>
  <c r="J377" i="3"/>
  <c r="M377" i="3"/>
  <c r="K377" i="3"/>
  <c r="L377" i="3"/>
  <c r="L378" i="3" l="1"/>
  <c r="K378" i="3"/>
  <c r="M378" i="3"/>
  <c r="J378" i="3"/>
  <c r="O379" i="3"/>
  <c r="N380" i="3"/>
  <c r="N381" i="3" l="1"/>
  <c r="O380" i="3"/>
  <c r="J379" i="3"/>
  <c r="M379" i="3"/>
  <c r="K379" i="3"/>
  <c r="L379" i="3"/>
  <c r="L380" i="3" l="1"/>
  <c r="K380" i="3"/>
  <c r="M380" i="3"/>
  <c r="J380" i="3"/>
  <c r="O381" i="3"/>
  <c r="N382" i="3"/>
  <c r="N383" i="3" l="1"/>
  <c r="O382" i="3"/>
  <c r="J381" i="3"/>
  <c r="M381" i="3"/>
  <c r="K381" i="3"/>
  <c r="L381" i="3"/>
  <c r="L382" i="3" l="1"/>
  <c r="K382" i="3"/>
  <c r="M382" i="3"/>
  <c r="J382" i="3"/>
  <c r="O383" i="3"/>
  <c r="N384" i="3"/>
  <c r="N385" i="3" l="1"/>
  <c r="O384" i="3"/>
  <c r="J383" i="3"/>
  <c r="M383" i="3"/>
  <c r="K383" i="3"/>
  <c r="L383" i="3"/>
  <c r="L384" i="3" l="1"/>
  <c r="K384" i="3"/>
  <c r="M384" i="3"/>
  <c r="J384" i="3"/>
  <c r="O385" i="3"/>
  <c r="N386" i="3"/>
  <c r="N387" i="3" l="1"/>
  <c r="O386" i="3"/>
  <c r="J385" i="3"/>
  <c r="M385" i="3"/>
  <c r="K385" i="3"/>
  <c r="L385" i="3"/>
  <c r="L386" i="3" l="1"/>
  <c r="K386" i="3"/>
  <c r="M386" i="3"/>
  <c r="J386" i="3"/>
  <c r="O387" i="3"/>
  <c r="N388" i="3"/>
  <c r="N389" i="3" l="1"/>
  <c r="O388" i="3"/>
  <c r="J387" i="3"/>
  <c r="M387" i="3"/>
  <c r="K387" i="3"/>
  <c r="L387" i="3"/>
  <c r="L388" i="3" l="1"/>
  <c r="K388" i="3"/>
  <c r="M388" i="3"/>
  <c r="J388" i="3"/>
  <c r="O389" i="3"/>
  <c r="N390" i="3"/>
  <c r="N391" i="3" l="1"/>
  <c r="O390" i="3"/>
  <c r="J389" i="3"/>
  <c r="M389" i="3"/>
  <c r="K389" i="3"/>
  <c r="L389" i="3"/>
  <c r="L390" i="3" l="1"/>
  <c r="K390" i="3"/>
  <c r="M390" i="3"/>
  <c r="J390" i="3"/>
  <c r="O391" i="3"/>
  <c r="N392" i="3"/>
  <c r="N393" i="3" l="1"/>
  <c r="O392" i="3"/>
  <c r="J391" i="3"/>
  <c r="M391" i="3"/>
  <c r="K391" i="3"/>
  <c r="L391" i="3"/>
  <c r="L392" i="3" l="1"/>
  <c r="K392" i="3"/>
  <c r="M392" i="3"/>
  <c r="J392" i="3"/>
  <c r="O393" i="3"/>
  <c r="N394" i="3"/>
  <c r="N395" i="3" l="1"/>
  <c r="O394" i="3"/>
  <c r="J393" i="3"/>
  <c r="M393" i="3"/>
  <c r="K393" i="3"/>
  <c r="L393" i="3"/>
  <c r="L394" i="3" l="1"/>
  <c r="K394" i="3"/>
  <c r="M394" i="3"/>
  <c r="J394" i="3"/>
  <c r="N396" i="3"/>
  <c r="O395" i="3"/>
  <c r="M395" i="3" l="1"/>
  <c r="J395" i="3"/>
  <c r="K395" i="3"/>
  <c r="L395" i="3"/>
  <c r="O396" i="3"/>
  <c r="N397" i="3"/>
  <c r="N398" i="3" l="1"/>
  <c r="O397" i="3"/>
  <c r="K396" i="3"/>
  <c r="M396" i="3"/>
  <c r="J396" i="3"/>
  <c r="L396" i="3"/>
  <c r="M397" i="3" l="1"/>
  <c r="L397" i="3"/>
  <c r="J397" i="3"/>
  <c r="K397" i="3"/>
  <c r="O398" i="3"/>
  <c r="N399" i="3"/>
  <c r="N400" i="3" l="1"/>
  <c r="O399" i="3"/>
  <c r="K398" i="3"/>
  <c r="M398" i="3"/>
  <c r="L398" i="3"/>
  <c r="J398" i="3"/>
  <c r="M399" i="3" l="1"/>
  <c r="L399" i="3"/>
  <c r="K399" i="3"/>
  <c r="J399" i="3"/>
  <c r="O400" i="3"/>
  <c r="N401" i="3"/>
  <c r="N402" i="3" l="1"/>
  <c r="O401" i="3"/>
  <c r="K400" i="3"/>
  <c r="L400" i="3"/>
  <c r="J400" i="3"/>
  <c r="M400" i="3"/>
  <c r="M401" i="3" l="1"/>
  <c r="K401" i="3"/>
  <c r="J401" i="3"/>
  <c r="L401" i="3"/>
  <c r="O402" i="3"/>
  <c r="N403" i="3"/>
  <c r="K402" i="3" l="1"/>
  <c r="J402" i="3"/>
  <c r="L402" i="3"/>
  <c r="M402" i="3"/>
  <c r="O403" i="3"/>
  <c r="N404" i="3"/>
  <c r="O404" i="3" l="1"/>
  <c r="N405" i="3"/>
  <c r="M403" i="3"/>
  <c r="J403" i="3"/>
  <c r="K403" i="3"/>
  <c r="L403" i="3"/>
  <c r="O405" i="3" l="1"/>
  <c r="N406" i="3"/>
  <c r="K404" i="3"/>
  <c r="M404" i="3"/>
  <c r="J404" i="3"/>
  <c r="L404" i="3"/>
  <c r="O406" i="3" l="1"/>
  <c r="N407" i="3"/>
  <c r="M405" i="3"/>
  <c r="K405" i="3"/>
  <c r="J405" i="3"/>
  <c r="L405" i="3"/>
  <c r="O407" i="3" l="1"/>
  <c r="N408" i="3"/>
  <c r="K406" i="3"/>
  <c r="M406" i="3"/>
  <c r="L406" i="3"/>
  <c r="J406" i="3"/>
  <c r="O408" i="3" l="1"/>
  <c r="N409" i="3"/>
  <c r="M407" i="3"/>
  <c r="K407" i="3"/>
  <c r="L407" i="3"/>
  <c r="J407" i="3"/>
  <c r="N410" i="3" l="1"/>
  <c r="O409" i="3"/>
  <c r="K408" i="3"/>
  <c r="M408" i="3"/>
  <c r="J408" i="3"/>
  <c r="L408" i="3"/>
  <c r="M409" i="3" l="1"/>
  <c r="K409" i="3"/>
  <c r="J409" i="3"/>
  <c r="L409" i="3"/>
  <c r="O410" i="3"/>
  <c r="N411" i="3"/>
  <c r="N412" i="3" l="1"/>
  <c r="O411" i="3"/>
  <c r="K410" i="3"/>
  <c r="M410" i="3"/>
  <c r="L410" i="3"/>
  <c r="J410" i="3"/>
  <c r="M411" i="3" l="1"/>
  <c r="L411" i="3"/>
  <c r="K411" i="3"/>
  <c r="J411" i="3"/>
  <c r="O412" i="3"/>
  <c r="N413" i="3"/>
  <c r="N414" i="3" l="1"/>
  <c r="O413" i="3"/>
  <c r="K412" i="3"/>
  <c r="J412" i="3"/>
  <c r="M412" i="3"/>
  <c r="L412" i="3"/>
  <c r="M413" i="3" l="1"/>
  <c r="L413" i="3"/>
  <c r="K413" i="3"/>
  <c r="J413" i="3"/>
  <c r="O414" i="3"/>
  <c r="N415" i="3"/>
  <c r="N416" i="3" l="1"/>
  <c r="O415" i="3"/>
  <c r="K414" i="3"/>
  <c r="J414" i="3"/>
  <c r="M414" i="3"/>
  <c r="L414" i="3"/>
  <c r="M415" i="3" l="1"/>
  <c r="L415" i="3"/>
  <c r="K415" i="3"/>
  <c r="J415" i="3"/>
  <c r="O416" i="3"/>
  <c r="N417" i="3"/>
  <c r="N418" i="3" l="1"/>
  <c r="O417" i="3"/>
  <c r="K416" i="3"/>
  <c r="J416" i="3"/>
  <c r="M416" i="3"/>
  <c r="L416" i="3"/>
  <c r="M417" i="3" l="1"/>
  <c r="L417" i="3"/>
  <c r="K417" i="3"/>
  <c r="J417" i="3"/>
  <c r="O418" i="3"/>
  <c r="N419" i="3"/>
  <c r="N420" i="3" l="1"/>
  <c r="O419" i="3"/>
  <c r="K418" i="3"/>
  <c r="J418" i="3"/>
  <c r="M418" i="3"/>
  <c r="L418" i="3"/>
  <c r="M419" i="3" l="1"/>
  <c r="L419" i="3"/>
  <c r="K419" i="3"/>
  <c r="J419" i="3"/>
  <c r="O420" i="3"/>
  <c r="N421" i="3"/>
  <c r="K420" i="3" l="1"/>
  <c r="J420" i="3"/>
  <c r="M420" i="3"/>
  <c r="L420" i="3"/>
  <c r="N422" i="3"/>
  <c r="O421" i="3"/>
  <c r="M421" i="3" l="1"/>
  <c r="L421" i="3"/>
  <c r="K421" i="3"/>
  <c r="J421" i="3"/>
  <c r="O422" i="3"/>
  <c r="N423" i="3"/>
  <c r="N424" i="3" l="1"/>
  <c r="O423" i="3"/>
  <c r="K422" i="3"/>
  <c r="J422" i="3"/>
  <c r="M422" i="3"/>
  <c r="L422" i="3"/>
  <c r="M423" i="3" l="1"/>
  <c r="L423" i="3"/>
  <c r="K423" i="3"/>
  <c r="J423" i="3"/>
  <c r="O424" i="3"/>
  <c r="N425" i="3"/>
  <c r="N426" i="3" l="1"/>
  <c r="O425" i="3"/>
  <c r="K424" i="3"/>
  <c r="J424" i="3"/>
  <c r="M424" i="3"/>
  <c r="L424" i="3"/>
  <c r="M425" i="3" l="1"/>
  <c r="L425" i="3"/>
  <c r="K425" i="3"/>
  <c r="J425" i="3"/>
  <c r="O426" i="3"/>
  <c r="N427" i="3"/>
  <c r="N428" i="3" l="1"/>
  <c r="O427" i="3"/>
  <c r="K426" i="3"/>
  <c r="J426" i="3"/>
  <c r="M426" i="3"/>
  <c r="L426" i="3"/>
  <c r="M427" i="3" l="1"/>
  <c r="L427" i="3"/>
  <c r="K427" i="3"/>
  <c r="J427" i="3"/>
  <c r="O428" i="3"/>
  <c r="N429" i="3"/>
  <c r="N430" i="3" l="1"/>
  <c r="O429" i="3"/>
  <c r="K428" i="3"/>
  <c r="J428" i="3"/>
  <c r="M428" i="3"/>
  <c r="L428" i="3"/>
  <c r="M429" i="3" l="1"/>
  <c r="L429" i="3"/>
  <c r="K429" i="3"/>
  <c r="J429" i="3"/>
  <c r="O430" i="3"/>
  <c r="N431" i="3"/>
  <c r="N432" i="3" l="1"/>
  <c r="O431" i="3"/>
  <c r="K430" i="3"/>
  <c r="J430" i="3"/>
  <c r="M430" i="3"/>
  <c r="L430" i="3"/>
  <c r="M431" i="3" l="1"/>
  <c r="L431" i="3"/>
  <c r="K431" i="3"/>
  <c r="J431" i="3"/>
  <c r="O432" i="3"/>
  <c r="N433" i="3"/>
  <c r="N434" i="3" l="1"/>
  <c r="O433" i="3"/>
  <c r="K432" i="3"/>
  <c r="J432" i="3"/>
  <c r="M432" i="3"/>
  <c r="L432" i="3"/>
  <c r="M433" i="3" l="1"/>
  <c r="L433" i="3"/>
  <c r="K433" i="3"/>
  <c r="J433" i="3"/>
  <c r="O434" i="3"/>
  <c r="N435" i="3"/>
  <c r="N436" i="3" l="1"/>
  <c r="O435" i="3"/>
  <c r="K434" i="3"/>
  <c r="J434" i="3"/>
  <c r="M434" i="3"/>
  <c r="L434" i="3"/>
  <c r="M435" i="3" l="1"/>
  <c r="L435" i="3"/>
  <c r="K435" i="3"/>
  <c r="J435" i="3"/>
  <c r="O436" i="3"/>
  <c r="N437" i="3"/>
  <c r="N438" i="3" l="1"/>
  <c r="O437" i="3"/>
  <c r="K436" i="3"/>
  <c r="J436" i="3"/>
  <c r="M436" i="3"/>
  <c r="L436" i="3"/>
  <c r="M437" i="3" l="1"/>
  <c r="L437" i="3"/>
  <c r="K437" i="3"/>
  <c r="J437" i="3"/>
  <c r="O438" i="3"/>
  <c r="N439" i="3"/>
  <c r="N440" i="3" l="1"/>
  <c r="O439" i="3"/>
  <c r="K438" i="3"/>
  <c r="J438" i="3"/>
  <c r="M438" i="3"/>
  <c r="L438" i="3"/>
  <c r="M439" i="3" l="1"/>
  <c r="L439" i="3"/>
  <c r="K439" i="3"/>
  <c r="J439" i="3"/>
  <c r="O440" i="3"/>
  <c r="N441" i="3"/>
  <c r="K440" i="3" l="1"/>
  <c r="J440" i="3"/>
  <c r="M440" i="3"/>
  <c r="L440" i="3"/>
  <c r="N442" i="3"/>
  <c r="O441" i="3"/>
  <c r="O442" i="3" l="1"/>
  <c r="N443" i="3"/>
  <c r="M441" i="3"/>
  <c r="L441" i="3"/>
  <c r="K441" i="3"/>
  <c r="J441" i="3"/>
  <c r="N444" i="3" l="1"/>
  <c r="O443" i="3"/>
  <c r="K442" i="3"/>
  <c r="J442" i="3"/>
  <c r="M442" i="3"/>
  <c r="L442" i="3"/>
  <c r="M443" i="3" l="1"/>
  <c r="L443" i="3"/>
  <c r="K443" i="3"/>
  <c r="J443" i="3"/>
  <c r="O444" i="3"/>
  <c r="N445" i="3"/>
  <c r="K444" i="3" l="1"/>
  <c r="J444" i="3"/>
  <c r="M444" i="3"/>
  <c r="L444" i="3"/>
  <c r="N446" i="3"/>
  <c r="O445" i="3"/>
  <c r="O446" i="3" l="1"/>
  <c r="N447" i="3"/>
  <c r="M445" i="3"/>
  <c r="L445" i="3"/>
  <c r="K445" i="3"/>
  <c r="J445" i="3"/>
  <c r="N448" i="3" l="1"/>
  <c r="O447" i="3"/>
  <c r="K446" i="3"/>
  <c r="J446" i="3"/>
  <c r="M446" i="3"/>
  <c r="L446" i="3"/>
  <c r="M447" i="3" l="1"/>
  <c r="L447" i="3"/>
  <c r="K447" i="3"/>
  <c r="J447" i="3"/>
  <c r="O448" i="3"/>
  <c r="N449" i="3"/>
  <c r="N450" i="3" l="1"/>
  <c r="O449" i="3"/>
  <c r="K448" i="3"/>
  <c r="J448" i="3"/>
  <c r="M448" i="3"/>
  <c r="L448" i="3"/>
  <c r="M449" i="3" l="1"/>
  <c r="L449" i="3"/>
  <c r="K449" i="3"/>
  <c r="J449" i="3"/>
  <c r="O450" i="3"/>
  <c r="N451" i="3"/>
  <c r="N452" i="3" l="1"/>
  <c r="O451" i="3"/>
  <c r="K450" i="3"/>
  <c r="J450" i="3"/>
  <c r="M450" i="3"/>
  <c r="L450" i="3"/>
  <c r="M451" i="3" l="1"/>
  <c r="L451" i="3"/>
  <c r="K451" i="3"/>
  <c r="J451" i="3"/>
  <c r="O452" i="3"/>
  <c r="N453" i="3"/>
  <c r="N454" i="3" l="1"/>
  <c r="O453" i="3"/>
  <c r="K452" i="3"/>
  <c r="J452" i="3"/>
  <c r="M452" i="3"/>
  <c r="L452" i="3"/>
  <c r="M453" i="3" l="1"/>
  <c r="L453" i="3"/>
  <c r="K453" i="3"/>
  <c r="J453" i="3"/>
  <c r="O454" i="3"/>
  <c r="N455" i="3"/>
  <c r="N456" i="3" l="1"/>
  <c r="O455" i="3"/>
  <c r="K454" i="3"/>
  <c r="J454" i="3"/>
  <c r="M454" i="3"/>
  <c r="L454" i="3"/>
  <c r="M455" i="3" l="1"/>
  <c r="L455" i="3"/>
  <c r="K455" i="3"/>
  <c r="J455" i="3"/>
  <c r="O456" i="3"/>
  <c r="N457" i="3"/>
  <c r="N458" i="3" l="1"/>
  <c r="O457" i="3"/>
  <c r="K456" i="3"/>
  <c r="J456" i="3"/>
  <c r="M456" i="3"/>
  <c r="L456" i="3"/>
  <c r="M457" i="3" l="1"/>
  <c r="L457" i="3"/>
  <c r="K457" i="3"/>
  <c r="J457" i="3"/>
  <c r="O458" i="3"/>
  <c r="N459" i="3"/>
  <c r="N460" i="3" l="1"/>
  <c r="O459" i="3"/>
  <c r="K458" i="3"/>
  <c r="J458" i="3"/>
  <c r="M458" i="3"/>
  <c r="L458" i="3"/>
  <c r="M459" i="3" l="1"/>
  <c r="L459" i="3"/>
  <c r="K459" i="3"/>
  <c r="J459" i="3"/>
  <c r="O460" i="3"/>
  <c r="N461" i="3"/>
  <c r="N462" i="3" l="1"/>
  <c r="O461" i="3"/>
  <c r="K460" i="3"/>
  <c r="J460" i="3"/>
  <c r="M460" i="3"/>
  <c r="L460" i="3"/>
  <c r="M461" i="3" l="1"/>
  <c r="L461" i="3"/>
  <c r="K461" i="3"/>
  <c r="J461" i="3"/>
  <c r="O462" i="3"/>
  <c r="N463" i="3"/>
  <c r="K462" i="3" l="1"/>
  <c r="J462" i="3"/>
  <c r="M462" i="3"/>
  <c r="L462" i="3"/>
  <c r="N464" i="3"/>
  <c r="O463" i="3"/>
  <c r="M463" i="3" l="1"/>
  <c r="L463" i="3"/>
  <c r="K463" i="3"/>
  <c r="J463" i="3"/>
  <c r="O464" i="3"/>
  <c r="N465" i="3"/>
  <c r="N466" i="3" l="1"/>
  <c r="O465" i="3"/>
  <c r="K464" i="3"/>
  <c r="J464" i="3"/>
  <c r="M464" i="3"/>
  <c r="L464" i="3"/>
  <c r="M465" i="3" l="1"/>
  <c r="L465" i="3"/>
  <c r="K465" i="3"/>
  <c r="J465" i="3"/>
  <c r="O466" i="3"/>
  <c r="N467" i="3"/>
  <c r="N468" i="3" l="1"/>
  <c r="O467" i="3"/>
  <c r="K466" i="3"/>
  <c r="J466" i="3"/>
  <c r="M466" i="3"/>
  <c r="L466" i="3"/>
  <c r="M467" i="3" l="1"/>
  <c r="L467" i="3"/>
  <c r="K467" i="3"/>
  <c r="J467" i="3"/>
  <c r="O468" i="3"/>
  <c r="N469" i="3"/>
  <c r="N470" i="3" l="1"/>
  <c r="O469" i="3"/>
  <c r="K468" i="3"/>
  <c r="J468" i="3"/>
  <c r="M468" i="3"/>
  <c r="L468" i="3"/>
  <c r="M469" i="3" l="1"/>
  <c r="L469" i="3"/>
  <c r="K469" i="3"/>
  <c r="J469" i="3"/>
  <c r="O470" i="3"/>
  <c r="N471" i="3"/>
  <c r="N472" i="3" l="1"/>
  <c r="O471" i="3"/>
  <c r="K470" i="3"/>
  <c r="J470" i="3"/>
  <c r="M470" i="3"/>
  <c r="L470" i="3"/>
  <c r="M471" i="3" l="1"/>
  <c r="L471" i="3"/>
  <c r="K471" i="3"/>
  <c r="J471" i="3"/>
  <c r="O472" i="3"/>
  <c r="N473" i="3"/>
  <c r="N474" i="3" l="1"/>
  <c r="O473" i="3"/>
  <c r="K472" i="3"/>
  <c r="J472" i="3"/>
  <c r="M472" i="3"/>
  <c r="L472" i="3"/>
  <c r="M473" i="3" l="1"/>
  <c r="L473" i="3"/>
  <c r="K473" i="3"/>
  <c r="J473" i="3"/>
  <c r="O474" i="3"/>
  <c r="N475" i="3"/>
  <c r="N476" i="3" l="1"/>
  <c r="O475" i="3"/>
  <c r="K474" i="3"/>
  <c r="J474" i="3"/>
  <c r="M474" i="3"/>
  <c r="L474" i="3"/>
  <c r="M475" i="3" l="1"/>
  <c r="L475" i="3"/>
  <c r="K475" i="3"/>
  <c r="J475" i="3"/>
  <c r="O476" i="3"/>
  <c r="N477" i="3"/>
  <c r="N478" i="3" l="1"/>
  <c r="O477" i="3"/>
  <c r="K476" i="3"/>
  <c r="L476" i="3"/>
  <c r="J476" i="3"/>
  <c r="M476" i="3"/>
  <c r="M477" i="3" l="1"/>
  <c r="K477" i="3"/>
  <c r="J477" i="3"/>
  <c r="L477" i="3"/>
  <c r="O478" i="3"/>
  <c r="N479" i="3"/>
  <c r="N480" i="3" l="1"/>
  <c r="O479" i="3"/>
  <c r="K478" i="3"/>
  <c r="J478" i="3"/>
  <c r="M478" i="3"/>
  <c r="L478" i="3"/>
  <c r="M479" i="3" l="1"/>
  <c r="J479" i="3"/>
  <c r="L479" i="3"/>
  <c r="K479" i="3"/>
  <c r="O480" i="3"/>
  <c r="N481" i="3"/>
  <c r="O481" i="3" l="1"/>
  <c r="N482" i="3"/>
  <c r="K480" i="3"/>
  <c r="M480" i="3"/>
  <c r="L480" i="3"/>
  <c r="J480" i="3"/>
  <c r="O482" i="3" l="1"/>
  <c r="N483" i="3"/>
  <c r="M481" i="3"/>
  <c r="L481" i="3"/>
  <c r="K481" i="3"/>
  <c r="J481" i="3"/>
  <c r="N484" i="3" l="1"/>
  <c r="O483" i="3"/>
  <c r="K482" i="3"/>
  <c r="M482" i="3"/>
  <c r="L482" i="3"/>
  <c r="J482" i="3"/>
  <c r="M483" i="3" l="1"/>
  <c r="L483" i="3"/>
  <c r="K483" i="3"/>
  <c r="J483" i="3"/>
  <c r="O484" i="3"/>
  <c r="N485" i="3"/>
  <c r="N486" i="3" l="1"/>
  <c r="O485" i="3"/>
  <c r="K484" i="3"/>
  <c r="L484" i="3"/>
  <c r="J484" i="3"/>
  <c r="M484" i="3"/>
  <c r="M485" i="3" l="1"/>
  <c r="K485" i="3"/>
  <c r="J485" i="3"/>
  <c r="L485" i="3"/>
  <c r="O486" i="3"/>
  <c r="N487" i="3"/>
  <c r="N488" i="3" l="1"/>
  <c r="O487" i="3"/>
  <c r="K486" i="3"/>
  <c r="J486" i="3"/>
  <c r="M486" i="3"/>
  <c r="L486" i="3"/>
  <c r="M487" i="3" l="1"/>
  <c r="J487" i="3"/>
  <c r="L487" i="3"/>
  <c r="K487" i="3"/>
  <c r="O488" i="3"/>
  <c r="N489" i="3"/>
  <c r="N490" i="3" l="1"/>
  <c r="O489" i="3"/>
  <c r="K488" i="3"/>
  <c r="M488" i="3"/>
  <c r="L488" i="3"/>
  <c r="J488" i="3"/>
  <c r="M489" i="3" l="1"/>
  <c r="L489" i="3"/>
  <c r="K489" i="3"/>
  <c r="J489" i="3"/>
  <c r="O490" i="3"/>
  <c r="N491" i="3"/>
  <c r="N492" i="3" l="1"/>
  <c r="O491" i="3"/>
  <c r="K490" i="3"/>
  <c r="M490" i="3"/>
  <c r="L490" i="3"/>
  <c r="J490" i="3"/>
  <c r="M491" i="3" l="1"/>
  <c r="L491" i="3"/>
  <c r="K491" i="3"/>
  <c r="J491" i="3"/>
  <c r="O492" i="3"/>
  <c r="N493" i="3"/>
  <c r="N494" i="3" l="1"/>
  <c r="O493" i="3"/>
  <c r="K492" i="3"/>
  <c r="L492" i="3"/>
  <c r="J492" i="3"/>
  <c r="M492" i="3"/>
  <c r="M493" i="3" l="1"/>
  <c r="K493" i="3"/>
  <c r="J493" i="3"/>
  <c r="L493" i="3"/>
  <c r="O494" i="3"/>
  <c r="N495" i="3"/>
  <c r="N496" i="3" l="1"/>
  <c r="O495" i="3"/>
  <c r="K494" i="3"/>
  <c r="J494" i="3"/>
  <c r="M494" i="3"/>
  <c r="L494" i="3"/>
  <c r="M495" i="3" l="1"/>
  <c r="J495" i="3"/>
  <c r="L495" i="3"/>
  <c r="K495" i="3"/>
  <c r="O496" i="3"/>
  <c r="N497" i="3"/>
  <c r="N498" i="3" l="1"/>
  <c r="O497" i="3"/>
  <c r="K496" i="3"/>
  <c r="M496" i="3"/>
  <c r="L496" i="3"/>
  <c r="J496" i="3"/>
  <c r="M497" i="3" l="1"/>
  <c r="L497" i="3"/>
  <c r="K497" i="3"/>
  <c r="J497" i="3"/>
  <c r="O498" i="3"/>
  <c r="N499" i="3"/>
  <c r="N500" i="3" l="1"/>
  <c r="O499" i="3"/>
  <c r="K498" i="3"/>
  <c r="M498" i="3"/>
  <c r="L498" i="3"/>
  <c r="J498" i="3"/>
  <c r="M499" i="3" l="1"/>
  <c r="L499" i="3"/>
  <c r="K499" i="3"/>
  <c r="J499" i="3"/>
  <c r="O500" i="3"/>
  <c r="N501" i="3"/>
  <c r="N502" i="3" l="1"/>
  <c r="O501" i="3"/>
  <c r="K500" i="3"/>
  <c r="L500" i="3"/>
  <c r="J500" i="3"/>
  <c r="M500" i="3"/>
  <c r="M501" i="3" l="1"/>
  <c r="K501" i="3"/>
  <c r="J501" i="3"/>
  <c r="L501" i="3"/>
  <c r="O502" i="3"/>
  <c r="N503" i="3"/>
  <c r="N504" i="3" l="1"/>
  <c r="O503" i="3"/>
  <c r="K502" i="3"/>
  <c r="J502" i="3"/>
  <c r="M502" i="3"/>
  <c r="L502" i="3"/>
  <c r="M503" i="3" l="1"/>
  <c r="L503" i="3"/>
  <c r="K503" i="3"/>
  <c r="J503" i="3"/>
  <c r="O504" i="3"/>
  <c r="N505" i="3"/>
  <c r="N506" i="3" l="1"/>
  <c r="O505" i="3"/>
  <c r="K504" i="3"/>
  <c r="J504" i="3"/>
  <c r="M504" i="3"/>
  <c r="L504" i="3"/>
  <c r="M505" i="3" l="1"/>
  <c r="L505" i="3"/>
  <c r="K505" i="3"/>
  <c r="J505" i="3"/>
  <c r="O506" i="3"/>
  <c r="N507" i="3"/>
  <c r="N508" i="3" l="1"/>
  <c r="O507" i="3"/>
  <c r="K506" i="3"/>
  <c r="J506" i="3"/>
  <c r="M506" i="3"/>
  <c r="L506" i="3"/>
  <c r="M507" i="3" l="1"/>
  <c r="L507" i="3"/>
  <c r="K507" i="3"/>
  <c r="J507" i="3"/>
  <c r="O508" i="3"/>
  <c r="N509" i="3"/>
  <c r="N510" i="3" l="1"/>
  <c r="O509" i="3"/>
  <c r="K508" i="3"/>
  <c r="J508" i="3"/>
  <c r="M508" i="3"/>
  <c r="L508" i="3"/>
  <c r="M509" i="3" l="1"/>
  <c r="L509" i="3"/>
  <c r="K509" i="3"/>
  <c r="J509" i="3"/>
  <c r="O510" i="3"/>
  <c r="N511" i="3"/>
  <c r="N512" i="3" l="1"/>
  <c r="O511" i="3"/>
  <c r="K510" i="3"/>
  <c r="J510" i="3"/>
  <c r="M510" i="3"/>
  <c r="L510" i="3"/>
  <c r="M511" i="3" l="1"/>
  <c r="L511" i="3"/>
  <c r="K511" i="3"/>
  <c r="J511" i="3"/>
  <c r="O512" i="3"/>
  <c r="N513" i="3"/>
  <c r="N514" i="3" l="1"/>
  <c r="O513" i="3"/>
  <c r="K512" i="3"/>
  <c r="J512" i="3"/>
  <c r="M512" i="3"/>
  <c r="L512" i="3"/>
  <c r="M513" i="3" l="1"/>
  <c r="L513" i="3"/>
  <c r="K513" i="3"/>
  <c r="J513" i="3"/>
  <c r="O514" i="3"/>
  <c r="N515" i="3"/>
  <c r="N516" i="3" l="1"/>
  <c r="O515" i="3"/>
  <c r="K514" i="3"/>
  <c r="J514" i="3"/>
  <c r="M514" i="3"/>
  <c r="L514" i="3"/>
  <c r="M515" i="3" l="1"/>
  <c r="L515" i="3"/>
  <c r="K515" i="3"/>
  <c r="J515" i="3"/>
  <c r="O516" i="3"/>
  <c r="N517" i="3"/>
  <c r="N518" i="3" l="1"/>
  <c r="O517" i="3"/>
  <c r="K516" i="3"/>
  <c r="J516" i="3"/>
  <c r="M516" i="3"/>
  <c r="L516" i="3"/>
  <c r="M517" i="3" l="1"/>
  <c r="L517" i="3"/>
  <c r="K517" i="3"/>
  <c r="J517" i="3"/>
  <c r="O518" i="3"/>
  <c r="N519" i="3"/>
  <c r="N520" i="3" l="1"/>
  <c r="O519" i="3"/>
  <c r="K518" i="3"/>
  <c r="J518" i="3"/>
  <c r="M518" i="3"/>
  <c r="L518" i="3"/>
  <c r="M519" i="3" l="1"/>
  <c r="L519" i="3"/>
  <c r="K519" i="3"/>
  <c r="J519" i="3"/>
  <c r="O520" i="3"/>
  <c r="N521" i="3"/>
  <c r="K520" i="3" l="1"/>
  <c r="J520" i="3"/>
  <c r="M520" i="3"/>
  <c r="L520" i="3"/>
  <c r="N522" i="3"/>
  <c r="O521" i="3"/>
  <c r="O522" i="3" l="1"/>
  <c r="N523" i="3"/>
  <c r="M521" i="3"/>
  <c r="L521" i="3"/>
  <c r="K521" i="3"/>
  <c r="J521" i="3"/>
  <c r="N524" i="3" l="1"/>
  <c r="O523" i="3"/>
  <c r="K522" i="3"/>
  <c r="J522" i="3"/>
  <c r="M522" i="3"/>
  <c r="L522" i="3"/>
  <c r="M523" i="3" l="1"/>
  <c r="L523" i="3"/>
  <c r="K523" i="3"/>
  <c r="J523" i="3"/>
  <c r="O524" i="3"/>
  <c r="N525" i="3"/>
  <c r="N526" i="3" l="1"/>
  <c r="O525" i="3"/>
  <c r="K524" i="3"/>
  <c r="J524" i="3"/>
  <c r="M524" i="3"/>
  <c r="L524" i="3"/>
  <c r="M525" i="3" l="1"/>
  <c r="L525" i="3"/>
  <c r="K525" i="3"/>
  <c r="J525" i="3"/>
  <c r="O526" i="3"/>
  <c r="N527" i="3"/>
  <c r="N528" i="3" l="1"/>
  <c r="O527" i="3"/>
  <c r="K526" i="3"/>
  <c r="J526" i="3"/>
  <c r="M526" i="3"/>
  <c r="L526" i="3"/>
  <c r="M527" i="3" l="1"/>
  <c r="L527" i="3"/>
  <c r="K527" i="3"/>
  <c r="J527" i="3"/>
  <c r="O528" i="3"/>
  <c r="N529" i="3"/>
  <c r="N530" i="3" l="1"/>
  <c r="O529" i="3"/>
  <c r="K528" i="3"/>
  <c r="J528" i="3"/>
  <c r="M528" i="3"/>
  <c r="L528" i="3"/>
  <c r="M529" i="3" l="1"/>
  <c r="L529" i="3"/>
  <c r="K529" i="3"/>
  <c r="J529" i="3"/>
  <c r="O530" i="3"/>
  <c r="N531" i="3"/>
  <c r="N532" i="3" l="1"/>
  <c r="O531" i="3"/>
  <c r="K530" i="3"/>
  <c r="J530" i="3"/>
  <c r="M530" i="3"/>
  <c r="L530" i="3"/>
  <c r="M531" i="3" l="1"/>
  <c r="L531" i="3"/>
  <c r="K531" i="3"/>
  <c r="J531" i="3"/>
  <c r="O532" i="3"/>
  <c r="N533" i="3"/>
  <c r="N534" i="3" l="1"/>
  <c r="O533" i="3"/>
  <c r="K532" i="3"/>
  <c r="J532" i="3"/>
  <c r="M532" i="3"/>
  <c r="L532" i="3"/>
  <c r="M533" i="3" l="1"/>
  <c r="L533" i="3"/>
  <c r="K533" i="3"/>
  <c r="J533" i="3"/>
  <c r="O534" i="3"/>
  <c r="N535" i="3"/>
  <c r="N536" i="3" l="1"/>
  <c r="O535" i="3"/>
  <c r="K534" i="3"/>
  <c r="J534" i="3"/>
  <c r="M534" i="3"/>
  <c r="L534" i="3"/>
  <c r="M535" i="3" l="1"/>
  <c r="L535" i="3"/>
  <c r="K535" i="3"/>
  <c r="J535" i="3"/>
  <c r="O536" i="3"/>
  <c r="N537" i="3"/>
  <c r="N538" i="3" l="1"/>
  <c r="O537" i="3"/>
  <c r="K536" i="3"/>
  <c r="J536" i="3"/>
  <c r="M536" i="3"/>
  <c r="L536" i="3"/>
  <c r="M537" i="3" l="1"/>
  <c r="L537" i="3"/>
  <c r="K537" i="3"/>
  <c r="J537" i="3"/>
  <c r="O538" i="3"/>
  <c r="N539" i="3"/>
  <c r="N540" i="3" l="1"/>
  <c r="O539" i="3"/>
  <c r="K538" i="3"/>
  <c r="J538" i="3"/>
  <c r="M538" i="3"/>
  <c r="L538" i="3"/>
  <c r="M539" i="3" l="1"/>
  <c r="L539" i="3"/>
  <c r="K539" i="3"/>
  <c r="J539" i="3"/>
  <c r="O540" i="3"/>
  <c r="N541" i="3"/>
  <c r="N542" i="3" l="1"/>
  <c r="O541" i="3"/>
  <c r="K540" i="3"/>
  <c r="J540" i="3"/>
  <c r="M540" i="3"/>
  <c r="L540" i="3"/>
  <c r="M541" i="3" l="1"/>
  <c r="L541" i="3"/>
  <c r="K541" i="3"/>
  <c r="J541" i="3"/>
  <c r="O542" i="3"/>
  <c r="N543" i="3"/>
  <c r="N544" i="3" l="1"/>
  <c r="O543" i="3"/>
  <c r="K542" i="3"/>
  <c r="J542" i="3"/>
  <c r="M542" i="3"/>
  <c r="L542" i="3"/>
  <c r="M543" i="3" l="1"/>
  <c r="L543" i="3"/>
  <c r="K543" i="3"/>
  <c r="J543" i="3"/>
  <c r="O544" i="3"/>
  <c r="N545" i="3"/>
  <c r="N546" i="3" l="1"/>
  <c r="O545" i="3"/>
  <c r="K544" i="3"/>
  <c r="J544" i="3"/>
  <c r="M544" i="3"/>
  <c r="L544" i="3"/>
  <c r="M545" i="3" l="1"/>
  <c r="L545" i="3"/>
  <c r="K545" i="3"/>
  <c r="J545" i="3"/>
  <c r="O546" i="3"/>
  <c r="N547" i="3"/>
  <c r="N548" i="3" l="1"/>
  <c r="O547" i="3"/>
  <c r="K546" i="3"/>
  <c r="J546" i="3"/>
  <c r="M546" i="3"/>
  <c r="L546" i="3"/>
  <c r="M547" i="3" l="1"/>
  <c r="L547" i="3"/>
  <c r="K547" i="3"/>
  <c r="J547" i="3"/>
  <c r="O548" i="3"/>
  <c r="N549" i="3"/>
  <c r="N550" i="3" l="1"/>
  <c r="O549" i="3"/>
  <c r="K548" i="3"/>
  <c r="J548" i="3"/>
  <c r="M548" i="3"/>
  <c r="L548" i="3"/>
  <c r="M549" i="3" l="1"/>
  <c r="L549" i="3"/>
  <c r="K549" i="3"/>
  <c r="J549" i="3"/>
  <c r="O550" i="3"/>
  <c r="N551" i="3"/>
  <c r="N552" i="3" l="1"/>
  <c r="O551" i="3"/>
  <c r="K550" i="3"/>
  <c r="J550" i="3"/>
  <c r="M550" i="3"/>
  <c r="L550" i="3"/>
  <c r="M551" i="3" l="1"/>
  <c r="L551" i="3"/>
  <c r="K551" i="3"/>
  <c r="J551" i="3"/>
  <c r="O552" i="3"/>
  <c r="N553" i="3"/>
  <c r="N554" i="3" l="1"/>
  <c r="O553" i="3"/>
  <c r="K552" i="3"/>
  <c r="J552" i="3"/>
  <c r="M552" i="3"/>
  <c r="L552" i="3"/>
  <c r="M553" i="3" l="1"/>
  <c r="L553" i="3"/>
  <c r="K553" i="3"/>
  <c r="J553" i="3"/>
  <c r="O554" i="3"/>
  <c r="N555" i="3"/>
  <c r="N556" i="3" l="1"/>
  <c r="O555" i="3"/>
  <c r="K554" i="3"/>
  <c r="J554" i="3"/>
  <c r="M554" i="3"/>
  <c r="L554" i="3"/>
  <c r="M555" i="3" l="1"/>
  <c r="L555" i="3"/>
  <c r="K555" i="3"/>
  <c r="J555" i="3"/>
  <c r="O556" i="3"/>
  <c r="N557" i="3"/>
  <c r="N558" i="3" l="1"/>
  <c r="O557" i="3"/>
  <c r="K556" i="3"/>
  <c r="J556" i="3"/>
  <c r="M556" i="3"/>
  <c r="L556" i="3"/>
  <c r="M557" i="3" l="1"/>
  <c r="L557" i="3"/>
  <c r="K557" i="3"/>
  <c r="J557" i="3"/>
  <c r="O558" i="3"/>
  <c r="N559" i="3"/>
  <c r="N560" i="3" l="1"/>
  <c r="O559" i="3"/>
  <c r="K558" i="3"/>
  <c r="J558" i="3"/>
  <c r="M558" i="3"/>
  <c r="L558" i="3"/>
  <c r="M559" i="3" l="1"/>
  <c r="L559" i="3"/>
  <c r="K559" i="3"/>
  <c r="J559" i="3"/>
  <c r="O560" i="3"/>
  <c r="N561" i="3"/>
  <c r="N562" i="3" l="1"/>
  <c r="O561" i="3"/>
  <c r="K560" i="3"/>
  <c r="J560" i="3"/>
  <c r="M560" i="3"/>
  <c r="L560" i="3"/>
  <c r="M561" i="3" l="1"/>
  <c r="L561" i="3"/>
  <c r="K561" i="3"/>
  <c r="J561" i="3"/>
  <c r="O562" i="3"/>
  <c r="N563" i="3"/>
  <c r="N564" i="3" l="1"/>
  <c r="O563" i="3"/>
  <c r="K562" i="3"/>
  <c r="J562" i="3"/>
  <c r="M562" i="3"/>
  <c r="L562" i="3"/>
  <c r="M563" i="3" l="1"/>
  <c r="L563" i="3"/>
  <c r="K563" i="3"/>
  <c r="J563" i="3"/>
  <c r="O564" i="3"/>
  <c r="N565" i="3"/>
  <c r="N566" i="3" l="1"/>
  <c r="O565" i="3"/>
  <c r="K564" i="3"/>
  <c r="J564" i="3"/>
  <c r="M564" i="3"/>
  <c r="L564" i="3"/>
  <c r="M565" i="3" l="1"/>
  <c r="L565" i="3"/>
  <c r="K565" i="3"/>
  <c r="J565" i="3"/>
  <c r="O566" i="3"/>
  <c r="N567" i="3"/>
  <c r="N568" i="3" l="1"/>
  <c r="O567" i="3"/>
  <c r="K566" i="3"/>
  <c r="J566" i="3"/>
  <c r="M566" i="3"/>
  <c r="L566" i="3"/>
  <c r="M567" i="3" l="1"/>
  <c r="L567" i="3"/>
  <c r="K567" i="3"/>
  <c r="J567" i="3"/>
  <c r="O568" i="3"/>
  <c r="N569" i="3"/>
  <c r="N570" i="3" l="1"/>
  <c r="O569" i="3"/>
  <c r="K568" i="3"/>
  <c r="J568" i="3"/>
  <c r="M568" i="3"/>
  <c r="L568" i="3"/>
  <c r="M569" i="3" l="1"/>
  <c r="L569" i="3"/>
  <c r="K569" i="3"/>
  <c r="J569" i="3"/>
  <c r="N571" i="3"/>
  <c r="O570" i="3"/>
  <c r="M570" i="3" l="1"/>
  <c r="K570" i="3"/>
  <c r="J570" i="3"/>
  <c r="L570" i="3"/>
  <c r="O571" i="3"/>
  <c r="N572" i="3"/>
  <c r="N573" i="3" l="1"/>
  <c r="O572" i="3"/>
  <c r="K571" i="3"/>
  <c r="J571" i="3"/>
  <c r="M571" i="3"/>
  <c r="L571" i="3"/>
  <c r="M572" i="3" l="1"/>
  <c r="J572" i="3"/>
  <c r="L572" i="3"/>
  <c r="K572" i="3"/>
  <c r="O573" i="3"/>
  <c r="N574" i="3"/>
  <c r="N575" i="3" l="1"/>
  <c r="O574" i="3"/>
  <c r="K573" i="3"/>
  <c r="M573" i="3"/>
  <c r="L573" i="3"/>
  <c r="J573" i="3"/>
  <c r="M574" i="3" l="1"/>
  <c r="L574" i="3"/>
  <c r="K574" i="3"/>
  <c r="J574" i="3"/>
  <c r="O575" i="3"/>
  <c r="N576" i="3"/>
  <c r="O576" i="3" l="1"/>
  <c r="N577" i="3"/>
  <c r="M575" i="3"/>
  <c r="K575" i="3"/>
  <c r="L575" i="3"/>
  <c r="J575" i="3"/>
  <c r="O577" i="3" l="1"/>
  <c r="N578" i="3"/>
  <c r="K576" i="3"/>
  <c r="M576" i="3"/>
  <c r="L576" i="3"/>
  <c r="J576" i="3"/>
  <c r="O578" i="3" l="1"/>
  <c r="N579" i="3"/>
  <c r="M577" i="3"/>
  <c r="K577" i="3"/>
  <c r="J577" i="3"/>
  <c r="L577" i="3"/>
  <c r="N580" i="3" l="1"/>
  <c r="O579" i="3"/>
  <c r="K578" i="3"/>
  <c r="M578" i="3"/>
  <c r="L578" i="3"/>
  <c r="J578" i="3"/>
  <c r="M579" i="3" l="1"/>
  <c r="L579" i="3"/>
  <c r="K579" i="3"/>
  <c r="J579" i="3"/>
  <c r="O580" i="3"/>
  <c r="N581" i="3"/>
  <c r="K580" i="3" l="1"/>
  <c r="J580" i="3"/>
  <c r="M580" i="3"/>
  <c r="L580" i="3"/>
  <c r="N582" i="3"/>
  <c r="O581" i="3"/>
  <c r="M581" i="3" l="1"/>
  <c r="L581" i="3"/>
  <c r="K581" i="3"/>
  <c r="J581" i="3"/>
  <c r="O582" i="3"/>
  <c r="N583" i="3"/>
  <c r="N584" i="3" l="1"/>
  <c r="O583" i="3"/>
  <c r="K582" i="3"/>
  <c r="J582" i="3"/>
  <c r="M582" i="3"/>
  <c r="L582" i="3"/>
  <c r="M583" i="3" l="1"/>
  <c r="L583" i="3"/>
  <c r="K583" i="3"/>
  <c r="J583" i="3"/>
  <c r="O584" i="3"/>
  <c r="N585" i="3"/>
  <c r="N586" i="3" l="1"/>
  <c r="O585" i="3"/>
  <c r="K584" i="3"/>
  <c r="J584" i="3"/>
  <c r="M584" i="3"/>
  <c r="L584" i="3"/>
  <c r="M585" i="3" l="1"/>
  <c r="L585" i="3"/>
  <c r="K585" i="3"/>
  <c r="J585" i="3"/>
  <c r="O586" i="3"/>
  <c r="N587" i="3"/>
  <c r="N588" i="3" l="1"/>
  <c r="O587" i="3"/>
  <c r="K586" i="3"/>
  <c r="J586" i="3"/>
  <c r="M586" i="3"/>
  <c r="L586" i="3"/>
  <c r="M587" i="3" l="1"/>
  <c r="L587" i="3"/>
  <c r="K587" i="3"/>
  <c r="J587" i="3"/>
  <c r="O588" i="3"/>
  <c r="N589" i="3"/>
  <c r="N590" i="3" l="1"/>
  <c r="O589" i="3"/>
  <c r="K588" i="3"/>
  <c r="J588" i="3"/>
  <c r="M588" i="3"/>
  <c r="L588" i="3"/>
  <c r="M589" i="3" l="1"/>
  <c r="L589" i="3"/>
  <c r="K589" i="3"/>
  <c r="J589" i="3"/>
  <c r="O590" i="3"/>
  <c r="N591" i="3"/>
  <c r="N592" i="3" l="1"/>
  <c r="O591" i="3"/>
  <c r="K590" i="3"/>
  <c r="J590" i="3"/>
  <c r="M590" i="3"/>
  <c r="L590" i="3"/>
  <c r="M591" i="3" l="1"/>
  <c r="L591" i="3"/>
  <c r="K591" i="3"/>
  <c r="J591" i="3"/>
  <c r="O592" i="3"/>
  <c r="N593" i="3"/>
  <c r="N594" i="3" l="1"/>
  <c r="O593" i="3"/>
  <c r="K592" i="3"/>
  <c r="J592" i="3"/>
  <c r="M592" i="3"/>
  <c r="L592" i="3"/>
  <c r="M593" i="3" l="1"/>
  <c r="L593" i="3"/>
  <c r="K593" i="3"/>
  <c r="J593" i="3"/>
  <c r="O594" i="3"/>
  <c r="N595" i="3"/>
  <c r="N596" i="3" l="1"/>
  <c r="O595" i="3"/>
  <c r="K594" i="3"/>
  <c r="J594" i="3"/>
  <c r="M594" i="3"/>
  <c r="L594" i="3"/>
  <c r="M595" i="3" l="1"/>
  <c r="L595" i="3"/>
  <c r="K595" i="3"/>
  <c r="J595" i="3"/>
  <c r="O596" i="3"/>
  <c r="N597" i="3"/>
  <c r="N598" i="3" l="1"/>
  <c r="O597" i="3"/>
  <c r="K596" i="3"/>
  <c r="J596" i="3"/>
  <c r="M596" i="3"/>
  <c r="L596" i="3"/>
  <c r="M597" i="3" l="1"/>
  <c r="L597" i="3"/>
  <c r="K597" i="3"/>
  <c r="J597" i="3"/>
  <c r="O598" i="3"/>
  <c r="N599" i="3"/>
  <c r="N600" i="3" l="1"/>
  <c r="O599" i="3"/>
  <c r="K598" i="3"/>
  <c r="J598" i="3"/>
  <c r="M598" i="3"/>
  <c r="L598" i="3"/>
  <c r="M599" i="3" l="1"/>
  <c r="L599" i="3"/>
  <c r="K599" i="3"/>
  <c r="J599" i="3"/>
  <c r="O600" i="3"/>
  <c r="N601" i="3"/>
  <c r="N602" i="3" l="1"/>
  <c r="O601" i="3"/>
  <c r="K600" i="3"/>
  <c r="J600" i="3"/>
  <c r="M600" i="3"/>
  <c r="L600" i="3"/>
  <c r="M601" i="3" l="1"/>
  <c r="L601" i="3"/>
  <c r="K601" i="3"/>
  <c r="J601" i="3"/>
  <c r="O602" i="3"/>
  <c r="N603" i="3"/>
  <c r="N604" i="3" l="1"/>
  <c r="O603" i="3"/>
  <c r="K602" i="3"/>
  <c r="J602" i="3"/>
  <c r="M602" i="3"/>
  <c r="L602" i="3"/>
  <c r="M603" i="3" l="1"/>
  <c r="L603" i="3"/>
  <c r="K603" i="3"/>
  <c r="J603" i="3"/>
  <c r="O604" i="3"/>
  <c r="N605" i="3"/>
  <c r="N606" i="3" l="1"/>
  <c r="O605" i="3"/>
  <c r="K604" i="3"/>
  <c r="J604" i="3"/>
  <c r="M604" i="3"/>
  <c r="L604" i="3"/>
  <c r="M605" i="3" l="1"/>
  <c r="L605" i="3"/>
  <c r="K605" i="3"/>
  <c r="J605" i="3"/>
  <c r="O606" i="3"/>
  <c r="N607" i="3"/>
  <c r="N608" i="3" l="1"/>
  <c r="O607" i="3"/>
  <c r="K606" i="3"/>
  <c r="J606" i="3"/>
  <c r="M606" i="3"/>
  <c r="L606" i="3"/>
  <c r="M607" i="3" l="1"/>
  <c r="L607" i="3"/>
  <c r="K607" i="3"/>
  <c r="J607" i="3"/>
  <c r="O608" i="3"/>
  <c r="N609" i="3"/>
  <c r="N610" i="3" l="1"/>
  <c r="O609" i="3"/>
  <c r="K608" i="3"/>
  <c r="J608" i="3"/>
  <c r="M608" i="3"/>
  <c r="L608" i="3"/>
  <c r="M609" i="3" l="1"/>
  <c r="L609" i="3"/>
  <c r="K609" i="3"/>
  <c r="J609" i="3"/>
  <c r="O610" i="3"/>
  <c r="N611" i="3"/>
  <c r="N612" i="3" l="1"/>
  <c r="O611" i="3"/>
  <c r="K610" i="3"/>
  <c r="J610" i="3"/>
  <c r="M610" i="3"/>
  <c r="L610" i="3"/>
  <c r="M611" i="3" l="1"/>
  <c r="L611" i="3"/>
  <c r="K611" i="3"/>
  <c r="J611" i="3"/>
  <c r="O612" i="3"/>
  <c r="N613" i="3"/>
  <c r="K612" i="3" l="1"/>
  <c r="J612" i="3"/>
  <c r="M612" i="3"/>
  <c r="L612" i="3"/>
  <c r="N614" i="3"/>
  <c r="O613" i="3"/>
  <c r="M613" i="3" l="1"/>
  <c r="L613" i="3"/>
  <c r="K613" i="3"/>
  <c r="J613" i="3"/>
  <c r="O614" i="3"/>
  <c r="N615" i="3"/>
  <c r="O615" i="3" l="1"/>
  <c r="N616" i="3"/>
  <c r="K614" i="3"/>
  <c r="J614" i="3"/>
  <c r="M614" i="3"/>
  <c r="L614" i="3"/>
  <c r="N617" i="3" l="1"/>
  <c r="O616" i="3"/>
  <c r="M615" i="3"/>
  <c r="L615" i="3"/>
  <c r="K615" i="3"/>
  <c r="J615" i="3"/>
  <c r="M616" i="3" l="1"/>
  <c r="L616" i="3"/>
  <c r="K616" i="3"/>
  <c r="J616" i="3"/>
  <c r="N618" i="3"/>
  <c r="O617" i="3"/>
  <c r="K617" i="3" l="1"/>
  <c r="L617" i="3"/>
  <c r="J617" i="3"/>
  <c r="M617" i="3"/>
  <c r="O618" i="3"/>
  <c r="N619" i="3"/>
  <c r="N620" i="3" l="1"/>
  <c r="O619" i="3"/>
  <c r="M618" i="3"/>
  <c r="K618" i="3"/>
  <c r="L618" i="3"/>
  <c r="J618" i="3"/>
  <c r="L619" i="3" l="1"/>
  <c r="K619" i="3"/>
  <c r="M619" i="3"/>
  <c r="J619" i="3"/>
  <c r="O620" i="3"/>
  <c r="N621" i="3"/>
  <c r="N622" i="3" l="1"/>
  <c r="O621" i="3"/>
  <c r="J620" i="3"/>
  <c r="M620" i="3"/>
  <c r="K620" i="3"/>
  <c r="L620" i="3"/>
  <c r="L621" i="3" l="1"/>
  <c r="K621" i="3"/>
  <c r="M621" i="3"/>
  <c r="J621" i="3"/>
  <c r="O622" i="3"/>
  <c r="N623" i="3"/>
  <c r="N624" i="3" l="1"/>
  <c r="O623" i="3"/>
  <c r="J622" i="3"/>
  <c r="M622" i="3"/>
  <c r="K622" i="3"/>
  <c r="L622" i="3"/>
  <c r="L623" i="3" l="1"/>
  <c r="K623" i="3"/>
  <c r="M623" i="3"/>
  <c r="J623" i="3"/>
  <c r="O624" i="3"/>
  <c r="N625" i="3"/>
  <c r="N626" i="3" l="1"/>
  <c r="O625" i="3"/>
  <c r="J624" i="3"/>
  <c r="M624" i="3"/>
  <c r="K624" i="3"/>
  <c r="L624" i="3"/>
  <c r="L625" i="3" l="1"/>
  <c r="K625" i="3"/>
  <c r="M625" i="3"/>
  <c r="J625" i="3"/>
  <c r="O626" i="3"/>
  <c r="N627" i="3"/>
  <c r="N628" i="3" l="1"/>
  <c r="O627" i="3"/>
  <c r="J626" i="3"/>
  <c r="M626" i="3"/>
  <c r="K626" i="3"/>
  <c r="L626" i="3"/>
  <c r="L627" i="3" l="1"/>
  <c r="K627" i="3"/>
  <c r="M627" i="3"/>
  <c r="J627" i="3"/>
  <c r="O628" i="3"/>
  <c r="N629" i="3"/>
  <c r="N630" i="3" l="1"/>
  <c r="O629" i="3"/>
  <c r="J628" i="3"/>
  <c r="M628" i="3"/>
  <c r="K628" i="3"/>
  <c r="L628" i="3"/>
  <c r="L629" i="3" l="1"/>
  <c r="K629" i="3"/>
  <c r="M629" i="3"/>
  <c r="J629" i="3"/>
  <c r="O630" i="3"/>
  <c r="N631" i="3"/>
  <c r="N632" i="3" l="1"/>
  <c r="O631" i="3"/>
  <c r="J630" i="3"/>
  <c r="M630" i="3"/>
  <c r="K630" i="3"/>
  <c r="L630" i="3"/>
  <c r="L631" i="3" l="1"/>
  <c r="K631" i="3"/>
  <c r="M631" i="3"/>
  <c r="J631" i="3"/>
  <c r="O632" i="3"/>
  <c r="N633" i="3"/>
  <c r="N634" i="3" l="1"/>
  <c r="O633" i="3"/>
  <c r="J632" i="3"/>
  <c r="M632" i="3"/>
  <c r="K632" i="3"/>
  <c r="L632" i="3"/>
  <c r="L633" i="3" l="1"/>
  <c r="K633" i="3"/>
  <c r="M633" i="3"/>
  <c r="J633" i="3"/>
  <c r="O634" i="3"/>
  <c r="N635" i="3"/>
  <c r="N636" i="3" l="1"/>
  <c r="O635" i="3"/>
  <c r="J634" i="3"/>
  <c r="M634" i="3"/>
  <c r="K634" i="3"/>
  <c r="L634" i="3"/>
  <c r="L635" i="3" l="1"/>
  <c r="K635" i="3"/>
  <c r="M635" i="3"/>
  <c r="J635" i="3"/>
  <c r="O636" i="3"/>
  <c r="N637" i="3"/>
  <c r="N638" i="3" l="1"/>
  <c r="O637" i="3"/>
  <c r="J636" i="3"/>
  <c r="M636" i="3"/>
  <c r="K636" i="3"/>
  <c r="L636" i="3"/>
  <c r="L637" i="3" l="1"/>
  <c r="K637" i="3"/>
  <c r="M637" i="3"/>
  <c r="J637" i="3"/>
  <c r="O638" i="3"/>
  <c r="N639" i="3"/>
  <c r="N640" i="3" l="1"/>
  <c r="O639" i="3"/>
  <c r="J638" i="3"/>
  <c r="M638" i="3"/>
  <c r="K638" i="3"/>
  <c r="L638" i="3"/>
  <c r="L639" i="3" l="1"/>
  <c r="K639" i="3"/>
  <c r="M639" i="3"/>
  <c r="J639" i="3"/>
  <c r="O640" i="3"/>
  <c r="N641" i="3"/>
  <c r="N642" i="3" l="1"/>
  <c r="O641" i="3"/>
  <c r="J640" i="3"/>
  <c r="M640" i="3"/>
  <c r="K640" i="3"/>
  <c r="L640" i="3"/>
  <c r="L641" i="3" l="1"/>
  <c r="K641" i="3"/>
  <c r="M641" i="3"/>
  <c r="J641" i="3"/>
  <c r="O642" i="3"/>
  <c r="N643" i="3"/>
  <c r="N644" i="3" l="1"/>
  <c r="O643" i="3"/>
  <c r="J642" i="3"/>
  <c r="M642" i="3"/>
  <c r="K642" i="3"/>
  <c r="L642" i="3"/>
  <c r="L643" i="3" l="1"/>
  <c r="K643" i="3"/>
  <c r="M643" i="3"/>
  <c r="J643" i="3"/>
  <c r="O644" i="3"/>
  <c r="N645" i="3"/>
  <c r="N646" i="3" l="1"/>
  <c r="O645" i="3"/>
  <c r="J644" i="3"/>
  <c r="M644" i="3"/>
  <c r="K644" i="3"/>
  <c r="L644" i="3"/>
  <c r="L645" i="3" l="1"/>
  <c r="K645" i="3"/>
  <c r="M645" i="3"/>
  <c r="J645" i="3"/>
  <c r="O646" i="3"/>
  <c r="N647" i="3"/>
  <c r="N648" i="3" l="1"/>
  <c r="O647" i="3"/>
  <c r="J646" i="3"/>
  <c r="M646" i="3"/>
  <c r="K646" i="3"/>
  <c r="L646" i="3"/>
  <c r="L647" i="3" l="1"/>
  <c r="K647" i="3"/>
  <c r="M647" i="3"/>
  <c r="J647" i="3"/>
  <c r="O648" i="3"/>
  <c r="N649" i="3"/>
  <c r="N650" i="3" l="1"/>
  <c r="O649" i="3"/>
  <c r="J648" i="3"/>
  <c r="M648" i="3"/>
  <c r="K648" i="3"/>
  <c r="L648" i="3"/>
  <c r="L649" i="3" l="1"/>
  <c r="K649" i="3"/>
  <c r="M649" i="3"/>
  <c r="J649" i="3"/>
  <c r="O650" i="3"/>
  <c r="N651" i="3"/>
  <c r="N652" i="3" l="1"/>
  <c r="O651" i="3"/>
  <c r="J650" i="3"/>
  <c r="M650" i="3"/>
  <c r="K650" i="3"/>
  <c r="L650" i="3"/>
  <c r="L651" i="3" l="1"/>
  <c r="K651" i="3"/>
  <c r="M651" i="3"/>
  <c r="J651" i="3"/>
  <c r="O652" i="3"/>
  <c r="N653" i="3"/>
  <c r="N654" i="3" l="1"/>
  <c r="O653" i="3"/>
  <c r="J652" i="3"/>
  <c r="M652" i="3"/>
  <c r="K652" i="3"/>
  <c r="L652" i="3"/>
  <c r="L653" i="3" l="1"/>
  <c r="K653" i="3"/>
  <c r="M653" i="3"/>
  <c r="J653" i="3"/>
  <c r="O654" i="3"/>
  <c r="N655" i="3"/>
  <c r="N656" i="3" l="1"/>
  <c r="O655" i="3"/>
  <c r="J654" i="3"/>
  <c r="M654" i="3"/>
  <c r="K654" i="3"/>
  <c r="L654" i="3"/>
  <c r="L655" i="3" l="1"/>
  <c r="K655" i="3"/>
  <c r="M655" i="3"/>
  <c r="J655" i="3"/>
  <c r="N657" i="3"/>
  <c r="O656" i="3"/>
  <c r="N658" i="3" l="1"/>
  <c r="O657" i="3"/>
  <c r="J656" i="3"/>
  <c r="M656" i="3"/>
  <c r="K656" i="3"/>
  <c r="L656" i="3"/>
  <c r="L657" i="3" l="1"/>
  <c r="K657" i="3"/>
  <c r="M657" i="3"/>
  <c r="J657" i="3"/>
  <c r="N659" i="3"/>
  <c r="O658" i="3"/>
  <c r="L658" i="3" l="1"/>
  <c r="K658" i="3"/>
  <c r="J658" i="3"/>
  <c r="M658" i="3"/>
  <c r="N660" i="3"/>
  <c r="O659" i="3"/>
  <c r="J659" i="3" l="1"/>
  <c r="K659" i="3"/>
  <c r="L659" i="3"/>
  <c r="M659" i="3"/>
  <c r="N661" i="3"/>
  <c r="O660" i="3"/>
  <c r="L660" i="3" l="1"/>
  <c r="J660" i="3"/>
  <c r="K660" i="3"/>
  <c r="M660" i="3"/>
  <c r="N662" i="3"/>
  <c r="O661" i="3"/>
  <c r="J661" i="3" l="1"/>
  <c r="M661" i="3"/>
  <c r="K661" i="3"/>
  <c r="L661" i="3"/>
  <c r="N663" i="3"/>
  <c r="O662" i="3"/>
  <c r="J662" i="3" l="1"/>
  <c r="L662" i="3"/>
  <c r="K662" i="3"/>
  <c r="M662" i="3"/>
  <c r="N664" i="3"/>
  <c r="O663" i="3"/>
  <c r="L663" i="3" l="1"/>
  <c r="J663" i="3"/>
  <c r="K663" i="3"/>
  <c r="M663" i="3"/>
  <c r="N665" i="3"/>
  <c r="O664" i="3"/>
  <c r="J664" i="3" l="1"/>
  <c r="L664" i="3"/>
  <c r="M664" i="3"/>
  <c r="K664" i="3"/>
  <c r="N666" i="3"/>
  <c r="O665" i="3"/>
  <c r="L665" i="3" l="1"/>
  <c r="J665" i="3"/>
  <c r="M665" i="3"/>
  <c r="K665" i="3"/>
  <c r="N667" i="3"/>
  <c r="O666" i="3"/>
  <c r="J666" i="3" l="1"/>
  <c r="M666" i="3"/>
  <c r="L666" i="3"/>
  <c r="K666" i="3"/>
  <c r="N668" i="3"/>
  <c r="O667" i="3"/>
  <c r="L667" i="3" l="1"/>
  <c r="K667" i="3"/>
  <c r="J667" i="3"/>
  <c r="M667" i="3"/>
  <c r="N669" i="3"/>
  <c r="O668" i="3"/>
  <c r="J668" i="3" l="1"/>
  <c r="M668" i="3"/>
  <c r="L668" i="3"/>
  <c r="K668" i="3"/>
  <c r="N670" i="3"/>
  <c r="O669" i="3"/>
  <c r="L669" i="3" l="1"/>
  <c r="K669" i="3"/>
  <c r="J669" i="3"/>
  <c r="M669" i="3"/>
  <c r="N671" i="3"/>
  <c r="O670" i="3"/>
  <c r="J670" i="3" l="1"/>
  <c r="M670" i="3"/>
  <c r="L670" i="3"/>
  <c r="K670" i="3"/>
  <c r="N672" i="3"/>
  <c r="O671" i="3"/>
  <c r="L671" i="3" l="1"/>
  <c r="K671" i="3"/>
  <c r="J671" i="3"/>
  <c r="M671" i="3"/>
  <c r="N673" i="3"/>
  <c r="O672" i="3"/>
  <c r="J672" i="3" l="1"/>
  <c r="M672" i="3"/>
  <c r="L672" i="3"/>
  <c r="K672" i="3"/>
  <c r="N674" i="3"/>
  <c r="O673" i="3"/>
  <c r="L673" i="3" l="1"/>
  <c r="K673" i="3"/>
  <c r="J673" i="3"/>
  <c r="M673" i="3"/>
  <c r="N675" i="3"/>
  <c r="O674" i="3"/>
  <c r="J674" i="3" l="1"/>
  <c r="M674" i="3"/>
  <c r="L674" i="3"/>
  <c r="K674" i="3"/>
  <c r="N676" i="3"/>
  <c r="O675" i="3"/>
  <c r="L675" i="3" l="1"/>
  <c r="K675" i="3"/>
  <c r="J675" i="3"/>
  <c r="M675" i="3"/>
  <c r="N677" i="3"/>
  <c r="O676" i="3"/>
  <c r="J676" i="3" l="1"/>
  <c r="M676" i="3"/>
  <c r="L676" i="3"/>
  <c r="K676" i="3"/>
  <c r="N678" i="3"/>
  <c r="O677" i="3"/>
  <c r="L677" i="3" l="1"/>
  <c r="K677" i="3"/>
  <c r="J677" i="3"/>
  <c r="M677" i="3"/>
  <c r="N679" i="3"/>
  <c r="O678" i="3"/>
  <c r="J678" i="3" l="1"/>
  <c r="M678" i="3"/>
  <c r="L678" i="3"/>
  <c r="K678" i="3"/>
  <c r="N680" i="3"/>
  <c r="O679" i="3"/>
  <c r="L679" i="3" l="1"/>
  <c r="K679" i="3"/>
  <c r="J679" i="3"/>
  <c r="M679" i="3"/>
  <c r="N681" i="3"/>
  <c r="O680" i="3"/>
  <c r="J680" i="3" l="1"/>
  <c r="M680" i="3"/>
  <c r="L680" i="3"/>
  <c r="K680" i="3"/>
  <c r="N682" i="3"/>
  <c r="O681" i="3"/>
  <c r="L681" i="3" l="1"/>
  <c r="K681" i="3"/>
  <c r="J681" i="3"/>
  <c r="M681" i="3"/>
  <c r="N683" i="3"/>
  <c r="O682" i="3"/>
  <c r="J682" i="3" l="1"/>
  <c r="M682" i="3"/>
  <c r="L682" i="3"/>
  <c r="K682" i="3"/>
  <c r="N684" i="3"/>
  <c r="O683" i="3"/>
  <c r="L683" i="3" l="1"/>
  <c r="K683" i="3"/>
  <c r="J683" i="3"/>
  <c r="M683" i="3"/>
  <c r="N685" i="3"/>
  <c r="O684" i="3"/>
  <c r="J684" i="3" l="1"/>
  <c r="M684" i="3"/>
  <c r="L684" i="3"/>
  <c r="K684" i="3"/>
  <c r="N686" i="3"/>
  <c r="O685" i="3"/>
  <c r="L685" i="3" l="1"/>
  <c r="K685" i="3"/>
  <c r="J685" i="3"/>
  <c r="M685" i="3"/>
  <c r="N687" i="3"/>
  <c r="O686" i="3"/>
  <c r="J686" i="3" l="1"/>
  <c r="M686" i="3"/>
  <c r="L686" i="3"/>
  <c r="K686" i="3"/>
  <c r="N688" i="3"/>
  <c r="O687" i="3"/>
  <c r="L687" i="3" l="1"/>
  <c r="K687" i="3"/>
  <c r="J687" i="3"/>
  <c r="M687" i="3"/>
  <c r="N689" i="3"/>
  <c r="O688" i="3"/>
  <c r="J688" i="3" l="1"/>
  <c r="M688" i="3"/>
  <c r="L688" i="3"/>
  <c r="K688" i="3"/>
  <c r="N690" i="3"/>
  <c r="O689" i="3"/>
  <c r="L689" i="3" l="1"/>
  <c r="K689" i="3"/>
  <c r="J689" i="3"/>
  <c r="M689" i="3"/>
  <c r="N691" i="3"/>
  <c r="O690" i="3"/>
  <c r="J690" i="3" l="1"/>
  <c r="M690" i="3"/>
  <c r="L690" i="3"/>
  <c r="K690" i="3"/>
  <c r="N692" i="3"/>
  <c r="O691" i="3"/>
  <c r="L691" i="3" l="1"/>
  <c r="K691" i="3"/>
  <c r="J691" i="3"/>
  <c r="M691" i="3"/>
  <c r="N693" i="3"/>
  <c r="O692" i="3"/>
  <c r="J692" i="3" l="1"/>
  <c r="M692" i="3"/>
  <c r="L692" i="3"/>
  <c r="K692" i="3"/>
  <c r="N694" i="3"/>
  <c r="O693" i="3"/>
  <c r="L693" i="3" l="1"/>
  <c r="K693" i="3"/>
  <c r="J693" i="3"/>
  <c r="M693" i="3"/>
  <c r="N695" i="3"/>
  <c r="O694" i="3"/>
  <c r="N696" i="3" l="1"/>
  <c r="O695" i="3"/>
  <c r="J694" i="3"/>
  <c r="M694" i="3"/>
  <c r="L694" i="3"/>
  <c r="K694" i="3"/>
  <c r="L695" i="3" l="1"/>
  <c r="K695" i="3"/>
  <c r="J695" i="3"/>
  <c r="M695" i="3"/>
  <c r="N697" i="3"/>
  <c r="O696" i="3"/>
  <c r="J696" i="3" l="1"/>
  <c r="M696" i="3"/>
  <c r="L696" i="3"/>
  <c r="K696" i="3"/>
  <c r="N698" i="3"/>
  <c r="O697" i="3"/>
  <c r="L697" i="3" l="1"/>
  <c r="K697" i="3"/>
  <c r="J697" i="3"/>
  <c r="M697" i="3"/>
  <c r="N699" i="3"/>
  <c r="O698" i="3"/>
  <c r="J698" i="3" l="1"/>
  <c r="M698" i="3"/>
  <c r="L698" i="3"/>
  <c r="K698" i="3"/>
  <c r="N700" i="3"/>
  <c r="O699" i="3"/>
  <c r="L699" i="3" l="1"/>
  <c r="K699" i="3"/>
  <c r="J699" i="3"/>
  <c r="M699" i="3"/>
  <c r="N701" i="3"/>
  <c r="O700" i="3"/>
  <c r="J700" i="3" l="1"/>
  <c r="M700" i="3"/>
  <c r="L700" i="3"/>
  <c r="K700" i="3"/>
  <c r="N702" i="3"/>
  <c r="O701" i="3"/>
  <c r="L701" i="3" l="1"/>
  <c r="K701" i="3"/>
  <c r="J701" i="3"/>
  <c r="M701" i="3"/>
  <c r="N703" i="3"/>
  <c r="O702" i="3"/>
  <c r="J702" i="3" l="1"/>
  <c r="M702" i="3"/>
  <c r="L702" i="3"/>
  <c r="K702" i="3"/>
  <c r="N704" i="3"/>
  <c r="O703" i="3"/>
  <c r="L703" i="3" l="1"/>
  <c r="K703" i="3"/>
  <c r="J703" i="3"/>
  <c r="M703" i="3"/>
  <c r="N705" i="3"/>
  <c r="O704" i="3"/>
  <c r="L704" i="3" l="1"/>
  <c r="J704" i="3"/>
  <c r="M704" i="3"/>
  <c r="K704" i="3"/>
  <c r="N706" i="3"/>
  <c r="O705" i="3"/>
  <c r="J705" i="3" l="1"/>
  <c r="M705" i="3"/>
  <c r="L705" i="3"/>
  <c r="K705" i="3"/>
  <c r="N707" i="3"/>
  <c r="O706" i="3"/>
  <c r="L706" i="3" l="1"/>
  <c r="M706" i="3"/>
  <c r="K706" i="3"/>
  <c r="J706" i="3"/>
  <c r="N708" i="3"/>
  <c r="O707" i="3"/>
  <c r="J707" i="3" l="1"/>
  <c r="M707" i="3"/>
  <c r="L707" i="3"/>
  <c r="K707" i="3"/>
  <c r="N709" i="3"/>
  <c r="O708" i="3"/>
  <c r="L708" i="3" l="1"/>
  <c r="M708" i="3"/>
  <c r="K708" i="3"/>
  <c r="J708" i="3"/>
  <c r="N710" i="3"/>
  <c r="O709" i="3"/>
  <c r="J709" i="3" l="1"/>
  <c r="L709" i="3"/>
  <c r="K709" i="3"/>
  <c r="M709" i="3"/>
  <c r="N711" i="3"/>
  <c r="O710" i="3"/>
  <c r="L710" i="3" l="1"/>
  <c r="K710" i="3"/>
  <c r="J710" i="3"/>
  <c r="M710" i="3"/>
  <c r="N712" i="3"/>
  <c r="O711" i="3"/>
  <c r="J711" i="3" l="1"/>
  <c r="K711" i="3"/>
  <c r="M711" i="3"/>
  <c r="L711" i="3"/>
  <c r="N713" i="3"/>
  <c r="O712" i="3"/>
  <c r="L712" i="3" l="1"/>
  <c r="J712" i="3"/>
  <c r="M712" i="3"/>
  <c r="K712" i="3"/>
  <c r="O713" i="3"/>
  <c r="N714" i="3"/>
  <c r="J713" i="3" l="1"/>
  <c r="M713" i="3"/>
  <c r="L713" i="3"/>
  <c r="K713" i="3"/>
  <c r="N715" i="3"/>
  <c r="O714" i="3"/>
  <c r="M714" i="3" l="1"/>
  <c r="L714" i="3"/>
  <c r="J714" i="3"/>
  <c r="K714" i="3"/>
  <c r="O715" i="3"/>
  <c r="N716" i="3"/>
  <c r="N717" i="3" l="1"/>
  <c r="O716" i="3"/>
  <c r="K715" i="3"/>
  <c r="J715" i="3"/>
  <c r="L715" i="3"/>
  <c r="M715" i="3"/>
  <c r="M716" i="3" l="1"/>
  <c r="L716" i="3"/>
  <c r="K716" i="3"/>
  <c r="J716" i="3"/>
  <c r="O717" i="3"/>
  <c r="N718" i="3"/>
  <c r="N719" i="3" l="1"/>
  <c r="O718" i="3"/>
  <c r="K717" i="3"/>
  <c r="J717" i="3"/>
  <c r="M717" i="3"/>
  <c r="L717" i="3"/>
  <c r="M718" i="3" l="1"/>
  <c r="L718" i="3"/>
  <c r="K718" i="3"/>
  <c r="J718" i="3"/>
  <c r="O719" i="3"/>
  <c r="N720" i="3"/>
  <c r="N721" i="3" l="1"/>
  <c r="O720" i="3"/>
  <c r="K719" i="3"/>
  <c r="J719" i="3"/>
  <c r="M719" i="3"/>
  <c r="L719" i="3"/>
  <c r="M720" i="3" l="1"/>
  <c r="L720" i="3"/>
  <c r="K720" i="3"/>
  <c r="J720" i="3"/>
  <c r="O721" i="3"/>
  <c r="N722" i="3"/>
  <c r="N723" i="3" l="1"/>
  <c r="O722" i="3"/>
  <c r="K721" i="3"/>
  <c r="J721" i="3"/>
  <c r="M721" i="3"/>
  <c r="L721" i="3"/>
  <c r="M722" i="3" l="1"/>
  <c r="L722" i="3"/>
  <c r="K722" i="3"/>
  <c r="J722" i="3"/>
  <c r="O723" i="3"/>
  <c r="N724" i="3"/>
  <c r="N725" i="3" l="1"/>
  <c r="O724" i="3"/>
  <c r="K723" i="3"/>
  <c r="J723" i="3"/>
  <c r="M723" i="3"/>
  <c r="L723" i="3"/>
  <c r="M724" i="3" l="1"/>
  <c r="L724" i="3"/>
  <c r="K724" i="3"/>
  <c r="J724" i="3"/>
  <c r="O725" i="3"/>
  <c r="N726" i="3"/>
  <c r="N727" i="3" l="1"/>
  <c r="O726" i="3"/>
  <c r="K725" i="3"/>
  <c r="J725" i="3"/>
  <c r="M725" i="3"/>
  <c r="L725" i="3"/>
  <c r="M726" i="3" l="1"/>
  <c r="L726" i="3"/>
  <c r="K726" i="3"/>
  <c r="J726" i="3"/>
  <c r="O727" i="3"/>
  <c r="N728" i="3"/>
  <c r="N729" i="3" l="1"/>
  <c r="O728" i="3"/>
  <c r="K727" i="3"/>
  <c r="J727" i="3"/>
  <c r="M727" i="3"/>
  <c r="L727" i="3"/>
  <c r="M728" i="3" l="1"/>
  <c r="L728" i="3"/>
  <c r="K728" i="3"/>
  <c r="J728" i="3"/>
  <c r="O729" i="3"/>
  <c r="N730" i="3"/>
  <c r="N731" i="3" l="1"/>
  <c r="O730" i="3"/>
  <c r="K729" i="3"/>
  <c r="J729" i="3"/>
  <c r="M729" i="3"/>
  <c r="L729" i="3"/>
  <c r="M730" i="3" l="1"/>
  <c r="L730" i="3"/>
  <c r="K730" i="3"/>
  <c r="J730" i="3"/>
  <c r="O731" i="3"/>
  <c r="N732" i="3"/>
  <c r="N733" i="3" l="1"/>
  <c r="O732" i="3"/>
  <c r="K731" i="3"/>
  <c r="J731" i="3"/>
  <c r="M731" i="3"/>
  <c r="L731" i="3"/>
  <c r="M732" i="3" l="1"/>
  <c r="L732" i="3"/>
  <c r="K732" i="3"/>
  <c r="J732" i="3"/>
  <c r="O733" i="3"/>
  <c r="N734" i="3"/>
  <c r="N735" i="3" l="1"/>
  <c r="O734" i="3"/>
  <c r="K733" i="3"/>
  <c r="J733" i="3"/>
  <c r="M733" i="3"/>
  <c r="L733" i="3"/>
  <c r="M734" i="3" l="1"/>
  <c r="L734" i="3"/>
  <c r="K734" i="3"/>
  <c r="J734" i="3"/>
  <c r="O735" i="3"/>
  <c r="N736" i="3"/>
  <c r="N737" i="3" l="1"/>
  <c r="O736" i="3"/>
  <c r="K735" i="3"/>
  <c r="J735" i="3"/>
  <c r="M735" i="3"/>
  <c r="L735" i="3"/>
  <c r="M736" i="3" l="1"/>
  <c r="L736" i="3"/>
  <c r="K736" i="3"/>
  <c r="J736" i="3"/>
  <c r="O737" i="3"/>
  <c r="N738" i="3"/>
  <c r="N739" i="3" l="1"/>
  <c r="O738" i="3"/>
  <c r="K737" i="3"/>
  <c r="J737" i="3"/>
  <c r="M737" i="3"/>
  <c r="L737" i="3"/>
  <c r="M738" i="3" l="1"/>
  <c r="L738" i="3"/>
  <c r="K738" i="3"/>
  <c r="J738" i="3"/>
  <c r="O739" i="3"/>
  <c r="N740" i="3"/>
  <c r="N741" i="3" l="1"/>
  <c r="O740" i="3"/>
  <c r="K739" i="3"/>
  <c r="J739" i="3"/>
  <c r="M739" i="3"/>
  <c r="L739" i="3"/>
  <c r="M740" i="3" l="1"/>
  <c r="L740" i="3"/>
  <c r="K740" i="3"/>
  <c r="J740" i="3"/>
  <c r="O741" i="3"/>
  <c r="N742" i="3"/>
  <c r="N743" i="3" l="1"/>
  <c r="O742" i="3"/>
  <c r="K741" i="3"/>
  <c r="J741" i="3"/>
  <c r="M741" i="3"/>
  <c r="L741" i="3"/>
  <c r="M742" i="3" l="1"/>
  <c r="L742" i="3"/>
  <c r="K742" i="3"/>
  <c r="J742" i="3"/>
  <c r="O743" i="3"/>
  <c r="N744" i="3"/>
  <c r="N745" i="3" l="1"/>
  <c r="O744" i="3"/>
  <c r="K743" i="3"/>
  <c r="J743" i="3"/>
  <c r="M743" i="3"/>
  <c r="L743" i="3"/>
  <c r="M744" i="3" l="1"/>
  <c r="L744" i="3"/>
  <c r="K744" i="3"/>
  <c r="J744" i="3"/>
  <c r="O745" i="3"/>
  <c r="N746" i="3"/>
  <c r="N747" i="3" l="1"/>
  <c r="O746" i="3"/>
  <c r="K745" i="3"/>
  <c r="J745" i="3"/>
  <c r="M745" i="3"/>
  <c r="L745" i="3"/>
  <c r="M746" i="3" l="1"/>
  <c r="L746" i="3"/>
  <c r="K746" i="3"/>
  <c r="J746" i="3"/>
  <c r="O747" i="3"/>
  <c r="N748" i="3"/>
  <c r="N749" i="3" l="1"/>
  <c r="O748" i="3"/>
  <c r="K747" i="3"/>
  <c r="J747" i="3"/>
  <c r="M747" i="3"/>
  <c r="L747" i="3"/>
  <c r="M748" i="3" l="1"/>
  <c r="L748" i="3"/>
  <c r="K748" i="3"/>
  <c r="J748" i="3"/>
  <c r="O749" i="3"/>
  <c r="N750" i="3"/>
  <c r="N751" i="3" l="1"/>
  <c r="O750" i="3"/>
  <c r="K749" i="3"/>
  <c r="J749" i="3"/>
  <c r="M749" i="3"/>
  <c r="L749" i="3"/>
  <c r="M750" i="3" l="1"/>
  <c r="L750" i="3"/>
  <c r="K750" i="3"/>
  <c r="J750" i="3"/>
  <c r="O751" i="3"/>
  <c r="N752" i="3"/>
  <c r="N753" i="3" l="1"/>
  <c r="O753" i="3" s="1"/>
  <c r="O752" i="3"/>
  <c r="K751" i="3"/>
  <c r="J751" i="3"/>
  <c r="M751" i="3"/>
  <c r="L751" i="3"/>
  <c r="M752" i="3" l="1"/>
  <c r="L752" i="3"/>
  <c r="K752" i="3"/>
  <c r="J752" i="3"/>
  <c r="K753" i="3"/>
  <c r="J753" i="3"/>
  <c r="M753" i="3"/>
  <c r="L753" i="3"/>
  <c r="N20" i="2" l="1"/>
  <c r="O20" i="2" s="1"/>
  <c r="P20" i="2" l="1"/>
  <c r="E44" i="3"/>
  <c r="G44" i="3"/>
  <c r="F44" i="3"/>
  <c r="C61" i="2" l="1"/>
  <c r="D61" i="2" s="1"/>
  <c r="F45" i="3"/>
  <c r="F46" i="3" s="1"/>
  <c r="D45" i="3"/>
  <c r="D46" i="3" s="1"/>
  <c r="G45" i="3"/>
  <c r="E45" i="3"/>
  <c r="E46" i="3" s="1"/>
  <c r="C52" i="2" l="1"/>
  <c r="D52" i="2"/>
  <c r="CN17" i="2" l="1"/>
  <c r="CN45" i="2" s="1"/>
  <c r="Z17" i="2" s="1"/>
  <c r="AX17" i="2"/>
  <c r="AX45" i="2" s="1"/>
  <c r="V17" i="2" s="1"/>
  <c r="AB17" i="2"/>
  <c r="AB45" i="2" s="1"/>
  <c r="BS17" i="2"/>
  <c r="BS45" i="2" s="1"/>
  <c r="X17" i="2" s="1"/>
  <c r="M17" i="2" l="1"/>
  <c r="N17" i="2" s="1"/>
  <c r="O17" i="2" s="1"/>
  <c r="S17" i="2"/>
  <c r="Y17" i="2" s="1"/>
  <c r="DG17" i="2" s="1"/>
  <c r="DG45" i="2" s="1"/>
  <c r="R17" i="2"/>
  <c r="W17" i="2" s="1"/>
  <c r="CL17" i="2" s="1"/>
  <c r="CL45" i="2" s="1"/>
  <c r="Q17" i="2"/>
  <c r="U17" i="2" s="1"/>
  <c r="BQ17" i="2" s="1"/>
  <c r="BQ45" i="2" s="1"/>
  <c r="Z36" i="2" l="1"/>
  <c r="S36" i="2" s="1"/>
  <c r="Y36" i="2" s="1"/>
  <c r="X36" i="2"/>
  <c r="R36" i="2" s="1"/>
  <c r="W36" i="2" s="1"/>
  <c r="V36" i="2"/>
  <c r="Q36" i="2" s="1"/>
  <c r="U36" i="2" s="1"/>
  <c r="P17" i="2"/>
  <c r="AV17" i="2" s="1"/>
  <c r="AV45" i="2" s="1"/>
  <c r="CP17" i="2"/>
  <c r="CP45" i="2" s="1"/>
  <c r="CO17" i="2"/>
  <c r="CO45" i="2" s="1"/>
  <c r="AC17" i="2"/>
  <c r="AC45" i="2" s="1"/>
  <c r="AD17" i="2"/>
  <c r="AD45" i="2" s="1"/>
  <c r="AY17" i="2"/>
  <c r="AY45" i="2" s="1"/>
  <c r="AZ17" i="2"/>
  <c r="AZ45" i="2" s="1"/>
  <c r="BT17" i="2"/>
  <c r="BT45" i="2" s="1"/>
  <c r="BU17" i="2"/>
  <c r="BU45" i="2" s="1"/>
  <c r="Z18" i="2" l="1"/>
  <c r="S18" i="2" s="1"/>
  <c r="Y18" i="2" s="1"/>
  <c r="Z19" i="2"/>
  <c r="S19" i="2" s="1"/>
  <c r="Y19" i="2" s="1"/>
  <c r="X18" i="2"/>
  <c r="R18" i="2" s="1"/>
  <c r="W18" i="2" s="1"/>
  <c r="X19" i="2"/>
  <c r="R19" i="2" s="1"/>
  <c r="W19" i="2" s="1"/>
  <c r="V19" i="2"/>
  <c r="Q19" i="2" s="1"/>
  <c r="U19" i="2" s="1"/>
  <c r="V18" i="2"/>
  <c r="Q18" i="2" s="1"/>
  <c r="U18" i="2" s="1"/>
  <c r="M19" i="2"/>
  <c r="N19" i="2" s="1"/>
  <c r="O19" i="2" s="1"/>
  <c r="P19" i="2" s="1"/>
  <c r="M18" i="2"/>
  <c r="N18" i="2" s="1"/>
  <c r="O18" i="2" s="1"/>
  <c r="M36" i="2"/>
  <c r="N36" i="2" s="1"/>
  <c r="O36" i="2" s="1"/>
  <c r="P36" i="2" s="1"/>
  <c r="P18" i="2" l="1"/>
  <c r="C49" i="2"/>
  <c r="D49" i="2" s="1"/>
</calcChain>
</file>

<file path=xl/sharedStrings.xml><?xml version="1.0" encoding="utf-8"?>
<sst xmlns="http://schemas.openxmlformats.org/spreadsheetml/2006/main" count="347" uniqueCount="141">
  <si>
    <t>data input cells</t>
  </si>
  <si>
    <t>B Soils</t>
  </si>
  <si>
    <t>C Soils</t>
  </si>
  <si>
    <t>D Soils</t>
  </si>
  <si>
    <t>calculation cells</t>
  </si>
  <si>
    <t>Forest/Open Space</t>
  </si>
  <si>
    <t>constant values</t>
  </si>
  <si>
    <t>Managed Turf</t>
  </si>
  <si>
    <t>Impervious Cover</t>
  </si>
  <si>
    <t>Site Data</t>
  </si>
  <si>
    <t>Site Name:</t>
  </si>
  <si>
    <t>Indicate Pre-Development Land Cover and Runoff Curve Numbers in the Site's Disturbed Area</t>
  </si>
  <si>
    <t>Cover Type</t>
  </si>
  <si>
    <t>Soil Type A</t>
  </si>
  <si>
    <t>CN</t>
  </si>
  <si>
    <t>Soil Type B</t>
  </si>
  <si>
    <t>Soil Type C</t>
  </si>
  <si>
    <t>Soil Type D</t>
  </si>
  <si>
    <t>Total</t>
  </si>
  <si>
    <t>% Cover</t>
  </si>
  <si>
    <t>Rv</t>
  </si>
  <si>
    <t>Forest Cover/Open Space</t>
  </si>
  <si>
    <t>Turf Cover</t>
  </si>
  <si>
    <t>No</t>
  </si>
  <si>
    <t>Yes</t>
  </si>
  <si>
    <t>BMPs</t>
  </si>
  <si>
    <t>Forest Cover Draining to BMP</t>
  </si>
  <si>
    <t>Turf Cover Draining to BMP</t>
  </si>
  <si>
    <t>Impervious Cover Draining to BMP</t>
  </si>
  <si>
    <t>Downstream BMP</t>
  </si>
  <si>
    <t>Downstream Runoff</t>
  </si>
  <si>
    <t>Volume from Direct Drainage</t>
  </si>
  <si>
    <t>Volume from Upstream Practices</t>
  </si>
  <si>
    <t>Total Volume Captured by BMP</t>
  </si>
  <si>
    <t>Volume Credited</t>
  </si>
  <si>
    <t>Bioretention - Standard</t>
  </si>
  <si>
    <t>Permeable Pavement - Standard</t>
  </si>
  <si>
    <t>Infiltration</t>
  </si>
  <si>
    <t>Green Roof</t>
  </si>
  <si>
    <t>Rainwater Harvesting</t>
  </si>
  <si>
    <t>Dry Swale</t>
  </si>
  <si>
    <t>Wet Swale</t>
  </si>
  <si>
    <t>Two-Stage Ditch</t>
  </si>
  <si>
    <t>Totals</t>
  </si>
  <si>
    <t>v (in)</t>
  </si>
  <si>
    <t>S</t>
  </si>
  <si>
    <t>2-year storm</t>
  </si>
  <si>
    <t>10-year storm</t>
  </si>
  <si>
    <t>25-year storm</t>
  </si>
  <si>
    <t>100-year storm</t>
  </si>
  <si>
    <t>Target Rainfall Event (in)</t>
  </si>
  <si>
    <t>Based on the use of stormwater BMPs, the spreadsheet calculates an adjusted Runoff Volume and Adjusted Curve Number.</t>
  </si>
  <si>
    <t>Pre-Development Conditions</t>
  </si>
  <si>
    <t>Land Area</t>
  </si>
  <si>
    <t>A Soils</t>
  </si>
  <si>
    <t>Forest Cover</t>
  </si>
  <si>
    <t>Area (ac)</t>
  </si>
  <si>
    <t>Weighted CN</t>
  </si>
  <si>
    <t>Post-Development Conditions</t>
  </si>
  <si>
    <t>Pre-Development Runoff Volume (in)</t>
  </si>
  <si>
    <t>Post Development Runoff Volume (in) with no BMPs</t>
  </si>
  <si>
    <t>Post-Development Runoff Volume (in) with BMPs</t>
  </si>
  <si>
    <t>Adjusted CN</t>
  </si>
  <si>
    <t>Additional Detention Required?</t>
  </si>
  <si>
    <t>Target Achieved?</t>
  </si>
  <si>
    <t>Storage Volume Provided by BMPs</t>
  </si>
  <si>
    <t>Design Storm (in.)</t>
  </si>
  <si>
    <t>Remaining Volume</t>
  </si>
  <si>
    <t>N/A</t>
  </si>
  <si>
    <t>General Stormwater Management Watershed Area</t>
  </si>
  <si>
    <t>Savannah River Special Watershed Protection Area</t>
  </si>
  <si>
    <t>Bacteria and Shellfish Special Watershed Protection Area</t>
  </si>
  <si>
    <t>Trial</t>
  </si>
  <si>
    <t>Watershed Protection Area</t>
  </si>
  <si>
    <t>Design Storm</t>
  </si>
  <si>
    <t>Runoff Coefficients</t>
  </si>
  <si>
    <t>Stormwater Retention Volume (cf)</t>
  </si>
  <si>
    <t>Indicate Post-Development Land Cover and Runoff Curve Numbers  in the Site's Disturbed Area</t>
  </si>
  <si>
    <t>Southern Low Country Stormwater Compliance Calculator</t>
  </si>
  <si>
    <t>Detention Calculations</t>
  </si>
  <si>
    <t>Water Quality Credits</t>
  </si>
  <si>
    <t>TSS % Removal</t>
  </si>
  <si>
    <t>Total N % Removal</t>
  </si>
  <si>
    <t>Bacteria % Removal</t>
  </si>
  <si>
    <t>Storage Volume Provided by BMP
(cubic feet)</t>
  </si>
  <si>
    <t>Grass Channel</t>
  </si>
  <si>
    <t>RSC</t>
  </si>
  <si>
    <t>Contributing Drainage Area</t>
  </si>
  <si>
    <t>TSS from upstream practices</t>
  </si>
  <si>
    <t>N from upstream practices</t>
  </si>
  <si>
    <t>Bacteria from upstream practices</t>
  </si>
  <si>
    <t>Site Drainage Area 1</t>
  </si>
  <si>
    <t>Permeable Pavement - Enhanced</t>
  </si>
  <si>
    <t>Green Roof - Irrigated</t>
  </si>
  <si>
    <t>Grass Channel - Amended Soils</t>
  </si>
  <si>
    <t>Filtering Systems</t>
  </si>
  <si>
    <t>Storage Practices</t>
  </si>
  <si>
    <t>Stormwater Ponds</t>
  </si>
  <si>
    <t>Stormwater Wetlands</t>
  </si>
  <si>
    <t>Planted Tree - Small</t>
  </si>
  <si>
    <t>Planted Tree - Large</t>
  </si>
  <si>
    <t>Preserved Tree - Small</t>
  </si>
  <si>
    <t>Preserved Tree - Special</t>
  </si>
  <si>
    <t>Preserved Tree - Large</t>
  </si>
  <si>
    <t>Proprietary Practice</t>
  </si>
  <si>
    <t>Impervious Surface Disconnection</t>
  </si>
  <si>
    <t>Bioretention - No Underdrain</t>
  </si>
  <si>
    <t>Bioretention - IWS</t>
  </si>
  <si>
    <t>5 cf/tree</t>
  </si>
  <si>
    <t>10 cf/tree</t>
  </si>
  <si>
    <t>30 cf/tree</t>
  </si>
  <si>
    <t>20 cf/tree</t>
  </si>
  <si>
    <t>Input Number of Trees</t>
  </si>
  <si>
    <t>Remaining TSS</t>
  </si>
  <si>
    <t>Remaining N</t>
  </si>
  <si>
    <t>Remaining Bacteria</t>
  </si>
  <si>
    <t>Downstream TSS</t>
  </si>
  <si>
    <t>Downstream N</t>
  </si>
  <si>
    <t>Downstream Bacteria</t>
  </si>
  <si>
    <t>Retention (cf)</t>
  </si>
  <si>
    <t>Target Retention Volume (cf)</t>
  </si>
  <si>
    <t>Retention Volume Achieved (cf)</t>
  </si>
  <si>
    <t>Overall Retention Goal</t>
  </si>
  <si>
    <t>Target TSS Removal</t>
  </si>
  <si>
    <t>TSS Removal Achieveed</t>
  </si>
  <si>
    <t>Target Nitrogen Removal</t>
  </si>
  <si>
    <t>Nitrogen Removal Achieveed</t>
  </si>
  <si>
    <t>Target Bacteria Removal</t>
  </si>
  <si>
    <t>General StormwaterManagement Watershed Area 
Minimum Requirements</t>
  </si>
  <si>
    <t>Savannah River Special Watershed Protection Area 
Minimum Requirements</t>
  </si>
  <si>
    <t>Minimum Achieved?</t>
  </si>
  <si>
    <t>BMP</t>
  </si>
  <si>
    <t>BMP Surface Area</t>
  </si>
  <si>
    <t>Area (square feet)</t>
  </si>
  <si>
    <t>Area 
(square feet)</t>
  </si>
  <si>
    <t>TSS Removal Achieved</t>
  </si>
  <si>
    <t xml:space="preserve">Total N Removal Achieved </t>
  </si>
  <si>
    <t>Bacteria Removal Achieved</t>
  </si>
  <si>
    <t>Runoff Reduction</t>
  </si>
  <si>
    <t>Area (sf)</t>
  </si>
  <si>
    <t>Site Area (square feet)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</si>
</sst>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0.0"/>
    <numFmt numFmtId="165" formatCode="0.00000"/>
    <numFmt numFmtId="166" formatCode="0.000"/>
    <numFmt numFmtId="167" formatCode="0.0000"/>
  </numFmts>
  <fonts count="29" x14ac:knownFonts="1">
    <font>
      <sz val="10"/>
      <name val="Arial"/>
    </font>
    <font>
      <sz val="10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4"/>
      <color indexed="12"/>
      <name val="Arial"/>
      <family val="2"/>
    </font>
    <font>
      <b/>
      <sz val="10"/>
      <color indexed="12"/>
      <name val="Arial"/>
      <family val="2"/>
    </font>
    <font>
      <i/>
      <sz val="10"/>
      <name val="Arial"/>
      <family val="2"/>
    </font>
    <font>
      <i/>
      <u/>
      <sz val="10"/>
      <name val="Arial"/>
      <family val="2"/>
    </font>
    <font>
      <b/>
      <sz val="11"/>
      <name val="Arial"/>
      <family val="2"/>
    </font>
    <font>
      <b/>
      <u/>
      <sz val="10"/>
      <name val="Arial"/>
      <family val="2"/>
    </font>
  </fonts>
  <fills count="4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FFFF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</fills>
  <borders count="6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44">
    <xf numFmtId="0" fontId="0" fillId="0" borderId="0"/>
    <xf numFmtId="43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50">
    <xf numFmtId="0" fontId="0" fillId="0" borderId="0" xfId="0"/>
    <xf numFmtId="0" fontId="0" fillId="0" borderId="0" xfId="0" applyProtection="1"/>
    <xf numFmtId="1" fontId="0" fillId="0" borderId="0" xfId="0" applyNumberFormat="1" applyProtection="1"/>
    <xf numFmtId="0" fontId="0" fillId="0" borderId="0" xfId="0" applyFill="1" applyProtection="1"/>
    <xf numFmtId="0" fontId="21" fillId="0" borderId="0" xfId="0" applyFont="1" applyAlignment="1" applyProtection="1">
      <alignment wrapText="1"/>
    </xf>
    <xf numFmtId="0" fontId="20" fillId="0" borderId="0" xfId="0" applyFont="1" applyAlignment="1" applyProtection="1">
      <alignment wrapText="1"/>
    </xf>
    <xf numFmtId="0" fontId="19" fillId="33" borderId="0" xfId="0" applyFont="1" applyFill="1" applyProtection="1"/>
    <xf numFmtId="0" fontId="20" fillId="0" borderId="0" xfId="0" applyFont="1" applyProtection="1"/>
    <xf numFmtId="0" fontId="19" fillId="0" borderId="10" xfId="0" applyFont="1" applyBorder="1" applyAlignment="1" applyProtection="1">
      <alignment horizontal="center"/>
    </xf>
    <xf numFmtId="0" fontId="19" fillId="34" borderId="0" xfId="0" applyFont="1" applyFill="1" applyProtection="1"/>
    <xf numFmtId="2" fontId="19" fillId="35" borderId="0" xfId="0" applyNumberFormat="1" applyFont="1" applyFill="1" applyBorder="1" applyAlignment="1" applyProtection="1">
      <alignment horizontal="center"/>
    </xf>
    <xf numFmtId="2" fontId="19" fillId="0" borderId="0" xfId="0" applyNumberFormat="1" applyFont="1" applyFill="1" applyBorder="1" applyAlignment="1" applyProtection="1">
      <alignment horizontal="center"/>
    </xf>
    <xf numFmtId="0" fontId="21" fillId="0" borderId="0" xfId="0" applyFont="1" applyProtection="1"/>
    <xf numFmtId="0" fontId="0" fillId="0" borderId="0" xfId="0" applyAlignment="1" applyProtection="1"/>
    <xf numFmtId="0" fontId="22" fillId="0" borderId="0" xfId="0" applyFont="1" applyProtection="1"/>
    <xf numFmtId="0" fontId="0" fillId="0" borderId="0" xfId="0" applyFill="1" applyAlignment="1" applyProtection="1"/>
    <xf numFmtId="0" fontId="0" fillId="0" borderId="0" xfId="0" applyFill="1" applyBorder="1" applyAlignment="1" applyProtection="1">
      <protection locked="0"/>
    </xf>
    <xf numFmtId="0" fontId="19" fillId="0" borderId="0" xfId="0" applyFont="1" applyProtection="1"/>
    <xf numFmtId="0" fontId="27" fillId="0" borderId="0" xfId="0" applyFont="1" applyBorder="1" applyAlignment="1" applyProtection="1"/>
    <xf numFmtId="0" fontId="19" fillId="0" borderId="17" xfId="0" applyFont="1" applyBorder="1" applyProtection="1"/>
    <xf numFmtId="0" fontId="0" fillId="0" borderId="18" xfId="0" applyBorder="1" applyProtection="1"/>
    <xf numFmtId="0" fontId="0" fillId="0" borderId="19" xfId="0" applyBorder="1" applyAlignment="1" applyProtection="1">
      <alignment horizontal="center"/>
    </xf>
    <xf numFmtId="0" fontId="0" fillId="0" borderId="18" xfId="0" applyFill="1" applyBorder="1" applyProtection="1"/>
    <xf numFmtId="0" fontId="19" fillId="0" borderId="20" xfId="0" applyFont="1" applyBorder="1" applyProtection="1"/>
    <xf numFmtId="0" fontId="20" fillId="0" borderId="21" xfId="0" applyFont="1" applyBorder="1" applyProtection="1"/>
    <xf numFmtId="9" fontId="20" fillId="34" borderId="12" xfId="2" applyFont="1" applyFill="1" applyBorder="1" applyAlignment="1" applyProtection="1">
      <alignment horizontal="center"/>
    </xf>
    <xf numFmtId="0" fontId="20" fillId="0" borderId="21" xfId="0" applyFont="1" applyFill="1" applyBorder="1" applyProtection="1"/>
    <xf numFmtId="0" fontId="19" fillId="0" borderId="0" xfId="0" applyFont="1" applyFill="1" applyBorder="1" applyAlignment="1" applyProtection="1">
      <alignment horizontal="center"/>
    </xf>
    <xf numFmtId="0" fontId="0" fillId="0" borderId="24" xfId="0" applyFill="1" applyBorder="1" applyProtection="1"/>
    <xf numFmtId="4" fontId="0" fillId="34" borderId="26" xfId="0" applyNumberFormat="1" applyFill="1" applyBorder="1" applyAlignment="1" applyProtection="1">
      <alignment horizontal="center"/>
    </xf>
    <xf numFmtId="1" fontId="0" fillId="0" borderId="0" xfId="0" applyNumberFormat="1" applyFill="1" applyBorder="1" applyAlignment="1" applyProtection="1">
      <alignment horizontal="center"/>
    </xf>
    <xf numFmtId="164" fontId="0" fillId="0" borderId="0" xfId="0" applyNumberFormat="1" applyFill="1" applyBorder="1" applyAlignment="1" applyProtection="1">
      <alignment horizontal="center"/>
    </xf>
    <xf numFmtId="0" fontId="0" fillId="0" borderId="0" xfId="0" applyAlignment="1" applyProtection="1">
      <alignment horizontal="center"/>
    </xf>
    <xf numFmtId="1" fontId="0" fillId="0" borderId="0" xfId="0" applyNumberFormat="1" applyAlignment="1" applyProtection="1">
      <alignment horizontal="center"/>
    </xf>
    <xf numFmtId="0" fontId="20" fillId="0" borderId="0" xfId="0" applyFont="1" applyFill="1" applyProtection="1"/>
    <xf numFmtId="0" fontId="0" fillId="0" borderId="0" xfId="0" applyFill="1" applyBorder="1" applyAlignment="1" applyProtection="1">
      <alignment horizontal="right"/>
    </xf>
    <xf numFmtId="0" fontId="0" fillId="0" borderId="0" xfId="0" applyBorder="1" applyProtection="1"/>
    <xf numFmtId="2" fontId="0" fillId="0" borderId="0" xfId="0" applyNumberFormat="1" applyFill="1" applyBorder="1" applyAlignment="1" applyProtection="1">
      <alignment horizontal="center"/>
    </xf>
    <xf numFmtId="0" fontId="0" fillId="0" borderId="0" xfId="0" applyFill="1" applyBorder="1" applyProtection="1"/>
    <xf numFmtId="1" fontId="0" fillId="0" borderId="0" xfId="0" applyNumberFormat="1" applyFill="1" applyBorder="1" applyProtection="1"/>
    <xf numFmtId="0" fontId="20" fillId="0" borderId="0" xfId="0" applyFont="1" applyFill="1" applyBorder="1" applyAlignment="1" applyProtection="1"/>
    <xf numFmtId="0" fontId="23" fillId="0" borderId="0" xfId="0" applyFont="1" applyFill="1" applyBorder="1" applyProtection="1"/>
    <xf numFmtId="0" fontId="20" fillId="0" borderId="0" xfId="0" applyFont="1" applyFill="1" applyBorder="1" applyProtection="1"/>
    <xf numFmtId="2" fontId="20" fillId="0" borderId="0" xfId="0" applyNumberFormat="1" applyFont="1" applyFill="1" applyBorder="1" applyProtection="1"/>
    <xf numFmtId="164" fontId="20" fillId="0" borderId="0" xfId="0" applyNumberFormat="1" applyFont="1" applyFill="1" applyBorder="1" applyAlignment="1" applyProtection="1">
      <alignment horizontal="center"/>
    </xf>
    <xf numFmtId="0" fontId="19" fillId="0" borderId="0" xfId="0" applyFont="1" applyFill="1" applyBorder="1" applyAlignment="1" applyProtection="1">
      <alignment horizontal="left"/>
    </xf>
    <xf numFmtId="0" fontId="20" fillId="0" borderId="0" xfId="0" applyFont="1" applyFill="1" applyBorder="1" applyAlignment="1" applyProtection="1">
      <alignment horizontal="left"/>
    </xf>
    <xf numFmtId="0" fontId="19" fillId="0" borderId="0" xfId="0" applyFont="1" applyFill="1" applyBorder="1" applyProtection="1"/>
    <xf numFmtId="1" fontId="20" fillId="0" borderId="0" xfId="0" applyNumberFormat="1" applyFont="1" applyProtection="1"/>
    <xf numFmtId="0" fontId="20" fillId="0" borderId="0" xfId="0" applyFont="1" applyFill="1" applyBorder="1" applyAlignment="1" applyProtection="1">
      <alignment horizontal="left" wrapText="1"/>
    </xf>
    <xf numFmtId="2" fontId="20" fillId="0" borderId="0" xfId="0" applyNumberFormat="1" applyFont="1" applyFill="1" applyBorder="1" applyAlignment="1" applyProtection="1">
      <alignment horizontal="center"/>
    </xf>
    <xf numFmtId="0" fontId="20" fillId="0" borderId="0" xfId="0" applyFont="1" applyFill="1" applyBorder="1" applyAlignment="1" applyProtection="1">
      <alignment horizontal="center"/>
    </xf>
    <xf numFmtId="0" fontId="0" fillId="0" borderId="0" xfId="0" applyFill="1" applyBorder="1" applyAlignment="1" applyProtection="1">
      <alignment horizontal="left" vertical="center" wrapText="1"/>
    </xf>
    <xf numFmtId="0" fontId="20" fillId="0" borderId="0" xfId="0" applyFont="1" applyFill="1" applyBorder="1" applyAlignment="1" applyProtection="1">
      <alignment wrapText="1"/>
    </xf>
    <xf numFmtId="3" fontId="0" fillId="0" borderId="0" xfId="0" applyNumberFormat="1" applyFill="1" applyBorder="1" applyAlignment="1" applyProtection="1">
      <alignment horizontal="center" wrapText="1"/>
    </xf>
    <xf numFmtId="3" fontId="0" fillId="0" borderId="0" xfId="0" applyNumberFormat="1" applyProtection="1"/>
    <xf numFmtId="9" fontId="18" fillId="0" borderId="0" xfId="2" applyFont="1" applyProtection="1"/>
    <xf numFmtId="1" fontId="20" fillId="0" borderId="0" xfId="0" applyNumberFormat="1" applyFont="1" applyAlignment="1" applyProtection="1">
      <alignment wrapText="1"/>
    </xf>
    <xf numFmtId="3" fontId="20" fillId="0" borderId="0" xfId="0" applyNumberFormat="1" applyFont="1" applyProtection="1"/>
    <xf numFmtId="0" fontId="20" fillId="0" borderId="0" xfId="0" applyFont="1" applyBorder="1" applyProtection="1"/>
    <xf numFmtId="0" fontId="23" fillId="0" borderId="0" xfId="0" applyFont="1" applyProtection="1"/>
    <xf numFmtId="3" fontId="20" fillId="0" borderId="0" xfId="0" applyNumberFormat="1" applyFont="1" applyFill="1" applyBorder="1" applyAlignment="1" applyProtection="1">
      <alignment horizontal="center"/>
    </xf>
    <xf numFmtId="0" fontId="20" fillId="0" borderId="0" xfId="0" applyFont="1" applyAlignment="1" applyProtection="1">
      <alignment vertical="center"/>
    </xf>
    <xf numFmtId="1" fontId="20" fillId="0" borderId="0" xfId="0" applyNumberFormat="1" applyFont="1" applyAlignment="1" applyProtection="1">
      <alignment vertical="center"/>
    </xf>
    <xf numFmtId="0" fontId="20" fillId="0" borderId="0" xfId="0" applyFont="1" applyBorder="1" applyAlignment="1" applyProtection="1">
      <alignment vertical="center"/>
    </xf>
    <xf numFmtId="0" fontId="20" fillId="0" borderId="0" xfId="0" applyFont="1" applyAlignment="1" applyProtection="1">
      <alignment vertical="center" wrapText="1"/>
    </xf>
    <xf numFmtId="0" fontId="19" fillId="0" borderId="10" xfId="0" applyFont="1" applyBorder="1" applyAlignment="1" applyProtection="1">
      <alignment horizontal="center" vertical="center" wrapText="1"/>
    </xf>
    <xf numFmtId="0" fontId="19" fillId="0" borderId="0" xfId="0" applyFont="1" applyFill="1" applyBorder="1" applyAlignment="1" applyProtection="1">
      <alignment vertical="center" wrapText="1"/>
    </xf>
    <xf numFmtId="0" fontId="20" fillId="0" borderId="0" xfId="0" applyFont="1" applyBorder="1" applyAlignment="1" applyProtection="1">
      <alignment horizontal="left" vertical="center" wrapText="1"/>
    </xf>
    <xf numFmtId="0" fontId="19" fillId="0" borderId="22" xfId="0" applyFont="1" applyBorder="1" applyAlignment="1" applyProtection="1">
      <alignment horizontal="left" vertical="center"/>
    </xf>
    <xf numFmtId="3" fontId="0" fillId="33" borderId="10" xfId="0" applyNumberFormat="1" applyFill="1" applyBorder="1" applyAlignment="1" applyProtection="1">
      <alignment horizontal="center" vertical="center"/>
      <protection locked="0"/>
    </xf>
    <xf numFmtId="3" fontId="20" fillId="34" borderId="10" xfId="0" applyNumberFormat="1" applyFont="1" applyFill="1" applyBorder="1" applyAlignment="1" applyProtection="1">
      <alignment horizontal="center" vertical="center"/>
    </xf>
    <xf numFmtId="3" fontId="0" fillId="34" borderId="10" xfId="0" applyNumberFormat="1" applyFill="1" applyBorder="1" applyAlignment="1" applyProtection="1">
      <alignment horizontal="center" vertical="center"/>
    </xf>
    <xf numFmtId="0" fontId="0" fillId="33" borderId="23" xfId="0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wrapText="1"/>
    </xf>
    <xf numFmtId="0" fontId="0" fillId="0" borderId="31" xfId="0" applyBorder="1" applyAlignment="1" applyProtection="1">
      <alignment horizontal="center" vertical="center"/>
    </xf>
    <xf numFmtId="0" fontId="0" fillId="0" borderId="0" xfId="0" applyNumberFormat="1" applyFont="1" applyFill="1" applyBorder="1" applyAlignment="1" applyProtection="1"/>
    <xf numFmtId="0" fontId="0" fillId="0" borderId="0" xfId="0" applyAlignment="1" applyProtection="1">
      <alignment vertical="center"/>
    </xf>
    <xf numFmtId="1" fontId="19" fillId="0" borderId="0" xfId="0" applyNumberFormat="1" applyFont="1" applyProtection="1"/>
    <xf numFmtId="3" fontId="19" fillId="0" borderId="0" xfId="0" applyNumberFormat="1" applyFont="1" applyProtection="1"/>
    <xf numFmtId="0" fontId="19" fillId="0" borderId="0" xfId="0" applyFont="1" applyBorder="1" applyProtection="1"/>
    <xf numFmtId="1" fontId="0" fillId="0" borderId="0" xfId="0" applyNumberFormat="1" applyBorder="1" applyAlignment="1" applyProtection="1">
      <alignment horizontal="center" wrapText="1"/>
    </xf>
    <xf numFmtId="4" fontId="19" fillId="34" borderId="12" xfId="0" applyNumberFormat="1" applyFont="1" applyFill="1" applyBorder="1" applyAlignment="1" applyProtection="1">
      <alignment horizontal="center" wrapText="1"/>
    </xf>
    <xf numFmtId="3" fontId="19" fillId="0" borderId="0" xfId="0" applyNumberFormat="1" applyFont="1" applyBorder="1" applyAlignment="1" applyProtection="1">
      <alignment horizontal="right"/>
    </xf>
    <xf numFmtId="1" fontId="0" fillId="0" borderId="0" xfId="0" applyNumberFormat="1" applyBorder="1" applyProtection="1"/>
    <xf numFmtId="0" fontId="20" fillId="0" borderId="0" xfId="0" applyFont="1" applyBorder="1" applyAlignment="1" applyProtection="1">
      <alignment horizontal="center"/>
    </xf>
    <xf numFmtId="3" fontId="0" fillId="0" borderId="0" xfId="0" applyNumberFormat="1" applyBorder="1" applyAlignment="1" applyProtection="1">
      <alignment horizontal="center" wrapText="1"/>
    </xf>
    <xf numFmtId="4" fontId="0" fillId="0" borderId="0" xfId="0" applyNumberFormat="1" applyFill="1" applyBorder="1" applyAlignment="1" applyProtection="1">
      <alignment horizontal="center" wrapText="1"/>
    </xf>
    <xf numFmtId="1" fontId="28" fillId="0" borderId="0" xfId="0" applyNumberFormat="1" applyFont="1" applyBorder="1" applyAlignment="1" applyProtection="1">
      <alignment horizontal="right"/>
    </xf>
    <xf numFmtId="0" fontId="0" fillId="0" borderId="0" xfId="0" applyFill="1" applyBorder="1" applyAlignment="1" applyProtection="1">
      <alignment horizontal="center" vertical="center"/>
    </xf>
    <xf numFmtId="1" fontId="19" fillId="0" borderId="0" xfId="0" applyNumberFormat="1" applyFont="1" applyBorder="1" applyAlignment="1" applyProtection="1">
      <alignment horizontal="right"/>
    </xf>
    <xf numFmtId="3" fontId="20" fillId="37" borderId="32" xfId="0" applyNumberFormat="1" applyFont="1" applyFill="1" applyBorder="1" applyAlignment="1" applyProtection="1">
      <alignment horizontal="center" vertical="center" wrapText="1"/>
    </xf>
    <xf numFmtId="0" fontId="19" fillId="0" borderId="0" xfId="0" applyFont="1" applyAlignment="1" applyProtection="1">
      <alignment horizontal="center"/>
    </xf>
    <xf numFmtId="1" fontId="19" fillId="0" borderId="0" xfId="0" applyNumberFormat="1" applyFont="1" applyBorder="1" applyAlignment="1" applyProtection="1">
      <alignment horizontal="center" wrapText="1"/>
    </xf>
    <xf numFmtId="1" fontId="19" fillId="0" borderId="0" xfId="0" applyNumberFormat="1" applyFont="1" applyFill="1" applyBorder="1" applyAlignment="1" applyProtection="1">
      <alignment horizontal="center"/>
    </xf>
    <xf numFmtId="0" fontId="0" fillId="0" borderId="0" xfId="0" applyBorder="1" applyAlignment="1" applyProtection="1">
      <alignment wrapText="1"/>
    </xf>
    <xf numFmtId="1" fontId="19" fillId="0" borderId="0" xfId="0" applyNumberFormat="1" applyFont="1" applyFill="1" applyBorder="1" applyAlignment="1" applyProtection="1">
      <alignment vertical="center"/>
    </xf>
    <xf numFmtId="3" fontId="20" fillId="0" borderId="0" xfId="0" applyNumberFormat="1" applyFont="1" applyAlignment="1" applyProtection="1">
      <alignment horizontal="center"/>
    </xf>
    <xf numFmtId="3" fontId="0" fillId="0" borderId="0" xfId="0" applyNumberFormat="1" applyFill="1" applyBorder="1" applyAlignment="1" applyProtection="1">
      <alignment horizontal="center" vertical="center"/>
    </xf>
    <xf numFmtId="1" fontId="19" fillId="0" borderId="0" xfId="0" applyNumberFormat="1" applyFont="1" applyFill="1" applyBorder="1" applyAlignment="1" applyProtection="1">
      <alignment horizontal="right" vertical="center"/>
    </xf>
    <xf numFmtId="1" fontId="0" fillId="0" borderId="0" xfId="0" applyNumberFormat="1" applyFill="1" applyBorder="1" applyAlignment="1" applyProtection="1">
      <alignment horizontal="center" vertical="center"/>
    </xf>
    <xf numFmtId="3" fontId="19" fillId="0" borderId="0" xfId="0" applyNumberFormat="1" applyFont="1" applyFill="1" applyBorder="1" applyAlignment="1" applyProtection="1">
      <alignment horizontal="right" vertical="center"/>
    </xf>
    <xf numFmtId="1" fontId="19" fillId="0" borderId="0" xfId="0" applyNumberFormat="1" applyFont="1" applyFill="1" applyBorder="1" applyAlignment="1" applyProtection="1">
      <alignment vertical="center" wrapText="1"/>
    </xf>
    <xf numFmtId="3" fontId="0" fillId="0" borderId="0" xfId="0" applyNumberFormat="1" applyBorder="1" applyAlignment="1" applyProtection="1">
      <alignment wrapText="1"/>
    </xf>
    <xf numFmtId="0" fontId="19" fillId="0" borderId="0" xfId="0" applyFont="1" applyFill="1" applyBorder="1" applyAlignment="1">
      <alignment horizontal="right" vertical="center" wrapText="1"/>
    </xf>
    <xf numFmtId="1" fontId="19" fillId="0" borderId="0" xfId="0" applyNumberFormat="1" applyFont="1" applyFill="1" applyBorder="1" applyAlignment="1" applyProtection="1">
      <alignment horizontal="left" vertical="center"/>
    </xf>
    <xf numFmtId="3" fontId="0" fillId="0" borderId="0" xfId="0" applyNumberFormat="1" applyFill="1" applyBorder="1" applyProtection="1"/>
    <xf numFmtId="9" fontId="18" fillId="0" borderId="0" xfId="2" applyFont="1" applyFill="1" applyBorder="1" applyProtection="1"/>
    <xf numFmtId="3" fontId="19" fillId="0" borderId="0" xfId="0" applyNumberFormat="1" applyFont="1" applyFill="1" applyBorder="1" applyAlignment="1" applyProtection="1">
      <alignment wrapText="1"/>
    </xf>
    <xf numFmtId="0" fontId="0" fillId="0" borderId="0" xfId="0" applyBorder="1" applyAlignment="1" applyProtection="1">
      <alignment horizontal="center" vertical="center" wrapText="1"/>
    </xf>
    <xf numFmtId="0" fontId="20" fillId="0" borderId="0" xfId="0" applyFont="1" applyBorder="1" applyAlignment="1" applyProtection="1"/>
    <xf numFmtId="1" fontId="0" fillId="0" borderId="0" xfId="0" applyNumberFormat="1" applyBorder="1" applyAlignment="1" applyProtection="1">
      <alignment horizontal="center"/>
    </xf>
    <xf numFmtId="3" fontId="0" fillId="0" borderId="0" xfId="0" applyNumberFormat="1" applyBorder="1" applyProtection="1"/>
    <xf numFmtId="0" fontId="0" fillId="0" borderId="0" xfId="0" applyFill="1" applyBorder="1" applyAlignment="1" applyProtection="1">
      <alignment horizontal="center" vertical="center" wrapText="1"/>
    </xf>
    <xf numFmtId="0" fontId="20" fillId="0" borderId="0" xfId="0" applyFont="1" applyBorder="1" applyAlignment="1" applyProtection="1">
      <alignment horizontal="center" vertical="center" wrapText="1"/>
    </xf>
    <xf numFmtId="43" fontId="0" fillId="0" borderId="0" xfId="0" applyNumberFormat="1" applyBorder="1" applyProtection="1"/>
    <xf numFmtId="1" fontId="0" fillId="0" borderId="0" xfId="0" applyNumberFormat="1" applyBorder="1" applyAlignment="1" applyProtection="1"/>
    <xf numFmtId="9" fontId="0" fillId="0" borderId="0" xfId="0" applyNumberFormat="1" applyBorder="1" applyAlignment="1" applyProtection="1">
      <alignment horizontal="right" vertical="center" wrapText="1"/>
    </xf>
    <xf numFmtId="0" fontId="0" fillId="0" borderId="0" xfId="0" applyBorder="1" applyAlignment="1" applyProtection="1"/>
    <xf numFmtId="3" fontId="0" fillId="0" borderId="0" xfId="0" applyNumberFormat="1" applyBorder="1" applyAlignment="1" applyProtection="1"/>
    <xf numFmtId="0" fontId="0" fillId="0" borderId="0" xfId="0" applyBorder="1" applyAlignment="1" applyProtection="1">
      <alignment vertical="center"/>
    </xf>
    <xf numFmtId="0" fontId="0" fillId="0" borderId="0" xfId="0" applyFill="1" applyBorder="1" applyAlignment="1" applyProtection="1"/>
    <xf numFmtId="0" fontId="0" fillId="0" borderId="0" xfId="0" applyBorder="1" applyAlignment="1" applyProtection="1">
      <alignment horizontal="left" vertical="center"/>
    </xf>
    <xf numFmtId="0" fontId="20" fillId="0" borderId="0" xfId="0" applyFont="1" applyBorder="1" applyAlignment="1" applyProtection="1">
      <alignment horizontal="left" vertical="center"/>
    </xf>
    <xf numFmtId="0" fontId="21" fillId="0" borderId="0" xfId="0" applyFont="1" applyAlignment="1" applyProtection="1"/>
    <xf numFmtId="1" fontId="20" fillId="0" borderId="0" xfId="0" applyNumberFormat="1" applyFont="1" applyAlignment="1" applyProtection="1">
      <alignment horizontal="center" wrapText="1"/>
    </xf>
    <xf numFmtId="0" fontId="20" fillId="0" borderId="0" xfId="0" applyFont="1" applyAlignment="1" applyProtection="1">
      <alignment horizontal="center" wrapText="1"/>
    </xf>
    <xf numFmtId="3" fontId="20" fillId="0" borderId="0" xfId="0" applyNumberFormat="1" applyFont="1" applyAlignment="1" applyProtection="1">
      <alignment horizontal="center" wrapText="1"/>
    </xf>
    <xf numFmtId="2" fontId="0" fillId="0" borderId="0" xfId="0" applyNumberFormat="1" applyProtection="1"/>
    <xf numFmtId="2" fontId="0" fillId="33" borderId="32" xfId="0" applyNumberFormat="1" applyFill="1" applyBorder="1" applyAlignment="1" applyProtection="1">
      <alignment horizontal="center"/>
      <protection locked="0"/>
    </xf>
    <xf numFmtId="2" fontId="0" fillId="33" borderId="26" xfId="0" applyNumberFormat="1" applyFill="1" applyBorder="1" applyAlignment="1" applyProtection="1">
      <alignment horizontal="center"/>
      <protection locked="0"/>
    </xf>
    <xf numFmtId="0" fontId="25" fillId="0" borderId="0" xfId="0" applyFont="1" applyBorder="1" applyProtection="1"/>
    <xf numFmtId="0" fontId="24" fillId="0" borderId="0" xfId="0" applyFont="1" applyBorder="1" applyAlignment="1" applyProtection="1">
      <alignment horizontal="left"/>
    </xf>
    <xf numFmtId="166" fontId="0" fillId="0" borderId="0" xfId="0" applyNumberFormat="1" applyAlignment="1" applyProtection="1">
      <alignment horizontal="center"/>
    </xf>
    <xf numFmtId="2" fontId="26" fillId="0" borderId="0" xfId="0" applyNumberFormat="1" applyFont="1" applyBorder="1" applyAlignment="1" applyProtection="1">
      <alignment horizontal="center"/>
    </xf>
    <xf numFmtId="4" fontId="20" fillId="34" borderId="10" xfId="0" applyNumberFormat="1" applyFont="1" applyFill="1" applyBorder="1" applyAlignment="1" applyProtection="1">
      <alignment horizontal="center"/>
    </xf>
    <xf numFmtId="165" fontId="25" fillId="0" borderId="0" xfId="0" applyNumberFormat="1" applyFont="1" applyBorder="1" applyAlignment="1" applyProtection="1">
      <alignment horizontal="center"/>
    </xf>
    <xf numFmtId="3" fontId="20" fillId="34" borderId="10" xfId="0" applyNumberFormat="1" applyFont="1" applyFill="1" applyBorder="1" applyAlignment="1" applyProtection="1">
      <alignment horizontal="center"/>
    </xf>
    <xf numFmtId="3" fontId="20" fillId="0" borderId="0" xfId="1" applyNumberFormat="1" applyFont="1" applyFill="1" applyBorder="1" applyAlignment="1" applyProtection="1">
      <alignment horizontal="center"/>
    </xf>
    <xf numFmtId="4" fontId="20" fillId="0" borderId="0" xfId="1" applyNumberFormat="1" applyFont="1" applyFill="1" applyBorder="1" applyAlignment="1" applyProtection="1">
      <alignment horizontal="center"/>
    </xf>
    <xf numFmtId="0" fontId="24" fillId="0" borderId="0" xfId="0" applyFont="1" applyBorder="1" applyProtection="1"/>
    <xf numFmtId="0" fontId="19" fillId="0" borderId="36" xfId="0" applyFont="1" applyBorder="1" applyAlignment="1" applyProtection="1">
      <alignment horizontal="center"/>
    </xf>
    <xf numFmtId="0" fontId="19" fillId="0" borderId="11" xfId="0" applyFont="1" applyBorder="1" applyAlignment="1" applyProtection="1">
      <alignment horizontal="center"/>
    </xf>
    <xf numFmtId="0" fontId="20" fillId="0" borderId="39" xfId="0" applyFont="1" applyFill="1" applyBorder="1" applyAlignment="1" applyProtection="1">
      <alignment horizontal="center" wrapText="1"/>
    </xf>
    <xf numFmtId="0" fontId="20" fillId="0" borderId="40" xfId="0" applyFont="1" applyFill="1" applyBorder="1" applyAlignment="1" applyProtection="1">
      <alignment horizontal="center" wrapText="1"/>
    </xf>
    <xf numFmtId="1" fontId="20" fillId="36" borderId="32" xfId="0" applyNumberFormat="1" applyFont="1" applyFill="1" applyBorder="1" applyAlignment="1" applyProtection="1">
      <alignment horizontal="center"/>
      <protection locked="0"/>
    </xf>
    <xf numFmtId="1" fontId="20" fillId="36" borderId="26" xfId="0" applyNumberFormat="1" applyFont="1" applyFill="1" applyBorder="1" applyAlignment="1" applyProtection="1">
      <alignment horizontal="center"/>
      <protection locked="0"/>
    </xf>
    <xf numFmtId="2" fontId="0" fillId="0" borderId="0" xfId="0" applyNumberFormat="1" applyFill="1" applyBorder="1" applyProtection="1"/>
    <xf numFmtId="1" fontId="20" fillId="36" borderId="41" xfId="0" applyNumberFormat="1" applyFont="1" applyFill="1" applyBorder="1" applyAlignment="1" applyProtection="1">
      <alignment horizontal="center"/>
      <protection locked="0"/>
    </xf>
    <xf numFmtId="0" fontId="20" fillId="0" borderId="0" xfId="0" applyFont="1" applyFill="1" applyBorder="1" applyAlignment="1" applyProtection="1">
      <alignment horizontal="center" wrapText="1"/>
    </xf>
    <xf numFmtId="0" fontId="0" fillId="0" borderId="0" xfId="0" applyFill="1" applyBorder="1" applyAlignment="1" applyProtection="1">
      <alignment horizontal="center"/>
      <protection locked="0"/>
    </xf>
    <xf numFmtId="1" fontId="20" fillId="0" borderId="0" xfId="0" applyNumberFormat="1" applyFont="1" applyFill="1" applyBorder="1" applyAlignment="1" applyProtection="1">
      <alignment horizontal="center"/>
    </xf>
    <xf numFmtId="0" fontId="19" fillId="0" borderId="18" xfId="0" applyFont="1" applyFill="1" applyBorder="1" applyAlignment="1" applyProtection="1">
      <alignment horizontal="center"/>
    </xf>
    <xf numFmtId="0" fontId="19" fillId="0" borderId="19" xfId="0" applyFont="1" applyFill="1" applyBorder="1" applyAlignment="1" applyProtection="1">
      <alignment horizontal="center"/>
    </xf>
    <xf numFmtId="1" fontId="20" fillId="34" borderId="10" xfId="0" applyNumberFormat="1" applyFont="1" applyFill="1" applyBorder="1" applyAlignment="1" applyProtection="1">
      <alignment horizontal="center"/>
    </xf>
    <xf numFmtId="2" fontId="0" fillId="34" borderId="26" xfId="0" applyNumberFormat="1" applyFill="1" applyBorder="1" applyAlignment="1" applyProtection="1">
      <alignment horizontal="center"/>
    </xf>
    <xf numFmtId="0" fontId="0" fillId="0" borderId="0" xfId="0" applyFill="1" applyBorder="1" applyAlignment="1" applyProtection="1">
      <alignment horizontal="center"/>
    </xf>
    <xf numFmtId="0" fontId="24" fillId="0" borderId="0" xfId="0" applyFont="1" applyFill="1" applyBorder="1" applyAlignment="1" applyProtection="1">
      <alignment wrapText="1"/>
    </xf>
    <xf numFmtId="2" fontId="0" fillId="34" borderId="10" xfId="0" applyNumberFormat="1" applyFill="1" applyBorder="1" applyAlignment="1" applyProtection="1">
      <alignment horizontal="center"/>
    </xf>
    <xf numFmtId="0" fontId="19" fillId="0" borderId="0" xfId="0" applyFont="1" applyBorder="1" applyAlignment="1" applyProtection="1">
      <alignment horizontal="right"/>
    </xf>
    <xf numFmtId="0" fontId="19" fillId="0" borderId="0" xfId="0" applyFont="1" applyAlignment="1" applyProtection="1">
      <alignment horizontal="right"/>
    </xf>
    <xf numFmtId="1" fontId="19" fillId="34" borderId="10" xfId="0" applyNumberFormat="1" applyFont="1" applyFill="1" applyBorder="1" applyAlignment="1" applyProtection="1">
      <alignment horizontal="center"/>
    </xf>
    <xf numFmtId="1" fontId="0" fillId="36" borderId="10" xfId="0" applyNumberFormat="1" applyFill="1" applyBorder="1" applyAlignment="1" applyProtection="1">
      <alignment horizontal="center"/>
    </xf>
    <xf numFmtId="0" fontId="19" fillId="0" borderId="0" xfId="0" applyFont="1" applyFill="1" applyBorder="1" applyAlignment="1" applyProtection="1"/>
    <xf numFmtId="1" fontId="20" fillId="0" borderId="0" xfId="0" applyNumberFormat="1" applyFont="1" applyFill="1" applyBorder="1" applyAlignment="1" applyProtection="1">
      <alignment horizontal="center"/>
      <protection locked="0"/>
    </xf>
    <xf numFmtId="0" fontId="19" fillId="0" borderId="0" xfId="0" applyFont="1" applyFill="1" applyBorder="1" applyAlignment="1" applyProtection="1">
      <alignment horizontal="right"/>
    </xf>
    <xf numFmtId="0" fontId="24" fillId="0" borderId="0" xfId="0" applyFont="1" applyBorder="1" applyAlignment="1" applyProtection="1">
      <alignment horizontal="left" wrapText="1"/>
    </xf>
    <xf numFmtId="0" fontId="19" fillId="0" borderId="0" xfId="0" applyFont="1" applyFill="1" applyProtection="1"/>
    <xf numFmtId="0" fontId="0" fillId="0" borderId="0" xfId="0" applyBorder="1" applyAlignment="1" applyProtection="1">
      <alignment horizontal="left" vertical="justify" wrapText="1"/>
    </xf>
    <xf numFmtId="0" fontId="0" fillId="0" borderId="0" xfId="0" applyAlignment="1" applyProtection="1">
      <alignment vertical="justify"/>
    </xf>
    <xf numFmtId="0" fontId="0" fillId="0" borderId="0" xfId="0" applyBorder="1" applyAlignment="1" applyProtection="1">
      <alignment horizontal="left" wrapText="1"/>
    </xf>
    <xf numFmtId="0" fontId="20" fillId="0" borderId="19" xfId="0" applyFont="1" applyBorder="1" applyAlignment="1" applyProtection="1">
      <alignment horizontal="center"/>
    </xf>
    <xf numFmtId="0" fontId="0" fillId="36" borderId="23" xfId="0" applyFill="1" applyBorder="1" applyAlignment="1" applyProtection="1">
      <alignment horizontal="center"/>
    </xf>
    <xf numFmtId="9" fontId="20" fillId="34" borderId="32" xfId="2" applyFont="1" applyFill="1" applyBorder="1" applyAlignment="1" applyProtection="1">
      <alignment horizontal="center"/>
    </xf>
    <xf numFmtId="0" fontId="18" fillId="0" borderId="0" xfId="0" applyFont="1" applyProtection="1"/>
    <xf numFmtId="0" fontId="19" fillId="0" borderId="10" xfId="0" applyFont="1" applyBorder="1" applyProtection="1"/>
    <xf numFmtId="0" fontId="18" fillId="0" borderId="12" xfId="0" applyFont="1" applyBorder="1" applyProtection="1"/>
    <xf numFmtId="1" fontId="19" fillId="0" borderId="29" xfId="0" applyNumberFormat="1" applyFont="1" applyBorder="1" applyAlignment="1" applyProtection="1">
      <alignment horizontal="center" vertical="center" wrapText="1"/>
    </xf>
    <xf numFmtId="1" fontId="18" fillId="36" borderId="10" xfId="0" applyNumberFormat="1" applyFont="1" applyFill="1" applyBorder="1" applyAlignment="1" applyProtection="1">
      <alignment horizontal="center"/>
    </xf>
    <xf numFmtId="1" fontId="20" fillId="35" borderId="10" xfId="0" applyNumberFormat="1" applyFont="1" applyFill="1" applyBorder="1" applyAlignment="1" applyProtection="1">
      <alignment horizontal="center"/>
      <protection locked="0"/>
    </xf>
    <xf numFmtId="0" fontId="18" fillId="0" borderId="18" xfId="0" applyFont="1" applyBorder="1" applyProtection="1"/>
    <xf numFmtId="0" fontId="21" fillId="0" borderId="0" xfId="0" applyFont="1" applyAlignment="1" applyProtection="1">
      <alignment wrapText="1"/>
    </xf>
    <xf numFmtId="0" fontId="19" fillId="0" borderId="0" xfId="0" applyFont="1" applyFill="1" applyBorder="1" applyAlignment="1" applyProtection="1">
      <alignment horizontal="left"/>
    </xf>
    <xf numFmtId="0" fontId="18" fillId="0" borderId="0" xfId="0" applyFont="1" applyAlignment="1">
      <alignment vertical="center"/>
    </xf>
    <xf numFmtId="0" fontId="0" fillId="0" borderId="0" xfId="0" applyAlignment="1">
      <alignment vertical="center"/>
    </xf>
    <xf numFmtId="0" fontId="18" fillId="39" borderId="0" xfId="0" applyFont="1" applyFill="1" applyAlignment="1">
      <alignment vertical="center"/>
    </xf>
    <xf numFmtId="0" fontId="18" fillId="41" borderId="0" xfId="0" applyFont="1" applyFill="1" applyAlignment="1">
      <alignment vertical="center"/>
    </xf>
    <xf numFmtId="0" fontId="18" fillId="40" borderId="0" xfId="0" applyFont="1" applyFill="1" applyAlignment="1">
      <alignment vertical="center"/>
    </xf>
    <xf numFmtId="0" fontId="0" fillId="38" borderId="10" xfId="0" applyFill="1" applyBorder="1" applyAlignment="1" applyProtection="1">
      <protection locked="0"/>
    </xf>
    <xf numFmtId="0" fontId="18" fillId="0" borderId="0" xfId="0" applyFont="1" applyFill="1" applyBorder="1" applyAlignment="1" applyProtection="1">
      <protection locked="0"/>
    </xf>
    <xf numFmtId="0" fontId="18" fillId="0" borderId="0" xfId="0" applyFont="1" applyFill="1" applyBorder="1" applyAlignment="1" applyProtection="1">
      <alignment horizontal="left"/>
      <protection locked="0"/>
    </xf>
    <xf numFmtId="167" fontId="0" fillId="0" borderId="0" xfId="0" applyNumberFormat="1" applyFill="1" applyBorder="1" applyAlignment="1" applyProtection="1">
      <alignment horizontal="center"/>
    </xf>
    <xf numFmtId="0" fontId="18" fillId="0" borderId="0" xfId="0" applyFont="1" applyFill="1" applyAlignment="1">
      <alignment vertical="center"/>
    </xf>
    <xf numFmtId="0" fontId="19" fillId="0" borderId="14" xfId="0" applyFont="1" applyFill="1" applyBorder="1" applyAlignment="1" applyProtection="1">
      <alignment horizontal="center"/>
    </xf>
    <xf numFmtId="1" fontId="19" fillId="0" borderId="25" xfId="0" applyNumberFormat="1" applyFont="1" applyBorder="1" applyAlignment="1" applyProtection="1">
      <alignment horizontal="center" vertical="center" wrapText="1"/>
    </xf>
    <xf numFmtId="1" fontId="19" fillId="0" borderId="32" xfId="0" applyNumberFormat="1" applyFont="1" applyBorder="1" applyAlignment="1" applyProtection="1">
      <alignment horizontal="center" vertical="center" wrapText="1"/>
    </xf>
    <xf numFmtId="1" fontId="19" fillId="0" borderId="26" xfId="0" applyNumberFormat="1" applyFont="1" applyBorder="1" applyAlignment="1" applyProtection="1">
      <alignment horizontal="center" vertical="center" wrapText="1"/>
    </xf>
    <xf numFmtId="3" fontId="0" fillId="33" borderId="30" xfId="0" applyNumberFormat="1" applyFill="1" applyBorder="1" applyAlignment="1" applyProtection="1">
      <alignment horizontal="center" vertical="center"/>
      <protection locked="0"/>
    </xf>
    <xf numFmtId="3" fontId="19" fillId="0" borderId="48" xfId="0" applyNumberFormat="1" applyFont="1" applyFill="1" applyBorder="1" applyAlignment="1" applyProtection="1">
      <alignment horizontal="center" vertical="center" wrapText="1"/>
    </xf>
    <xf numFmtId="3" fontId="19" fillId="0" borderId="49" xfId="0" applyNumberFormat="1" applyFont="1" applyFill="1" applyBorder="1" applyAlignment="1" applyProtection="1">
      <alignment horizontal="center" vertical="center" wrapText="1"/>
    </xf>
    <xf numFmtId="3" fontId="19" fillId="0" borderId="50" xfId="0" applyNumberFormat="1" applyFont="1" applyFill="1" applyBorder="1" applyAlignment="1" applyProtection="1">
      <alignment horizontal="center" vertical="center" wrapText="1"/>
    </xf>
    <xf numFmtId="0" fontId="19" fillId="0" borderId="22" xfId="0" applyFont="1" applyBorder="1" applyAlignment="1" applyProtection="1">
      <alignment horizontal="center" vertical="center" wrapText="1"/>
    </xf>
    <xf numFmtId="0" fontId="19" fillId="0" borderId="23" xfId="0" applyFont="1" applyBorder="1" applyAlignment="1" applyProtection="1">
      <alignment horizontal="center" vertical="center" wrapText="1"/>
    </xf>
    <xf numFmtId="3" fontId="20" fillId="34" borderId="30" xfId="0" applyNumberFormat="1" applyFont="1" applyFill="1" applyBorder="1" applyAlignment="1" applyProtection="1">
      <alignment horizontal="center" vertical="center"/>
    </xf>
    <xf numFmtId="3" fontId="0" fillId="34" borderId="30" xfId="0" applyNumberFormat="1" applyFill="1" applyBorder="1" applyAlignment="1" applyProtection="1">
      <alignment horizontal="center" vertical="center"/>
    </xf>
    <xf numFmtId="3" fontId="19" fillId="0" borderId="25" xfId="0" applyNumberFormat="1" applyFont="1" applyFill="1" applyBorder="1" applyAlignment="1" applyProtection="1">
      <alignment horizontal="center" vertical="center" wrapText="1"/>
    </xf>
    <xf numFmtId="3" fontId="19" fillId="0" borderId="32" xfId="0" applyNumberFormat="1" applyFont="1" applyFill="1" applyBorder="1" applyAlignment="1" applyProtection="1">
      <alignment horizontal="center" vertical="center" wrapText="1"/>
    </xf>
    <xf numFmtId="3" fontId="19" fillId="0" borderId="26" xfId="0" applyNumberFormat="1" applyFont="1" applyFill="1" applyBorder="1" applyAlignment="1" applyProtection="1">
      <alignment horizontal="center" vertical="center" wrapText="1"/>
    </xf>
    <xf numFmtId="0" fontId="0" fillId="33" borderId="52" xfId="0" applyFill="1" applyBorder="1" applyAlignment="1" applyProtection="1">
      <alignment horizontal="center" vertical="center" wrapText="1"/>
      <protection locked="0"/>
    </xf>
    <xf numFmtId="3" fontId="0" fillId="34" borderId="0" xfId="0" applyNumberFormat="1" applyFill="1" applyBorder="1" applyAlignment="1" applyProtection="1">
      <alignment horizontal="center" vertical="center"/>
    </xf>
    <xf numFmtId="0" fontId="18" fillId="0" borderId="0" xfId="0" applyFont="1" applyFill="1" applyBorder="1" applyAlignment="1" applyProtection="1">
      <alignment vertical="center" wrapText="1"/>
    </xf>
    <xf numFmtId="1" fontId="18" fillId="0" borderId="10" xfId="0" applyNumberFormat="1" applyFont="1" applyBorder="1" applyAlignment="1" applyProtection="1">
      <alignment wrapText="1"/>
    </xf>
    <xf numFmtId="0" fontId="18" fillId="0" borderId="10" xfId="0" applyFont="1" applyBorder="1" applyAlignment="1" applyProtection="1">
      <alignment wrapText="1"/>
    </xf>
    <xf numFmtId="0" fontId="20" fillId="0" borderId="10" xfId="0" applyFont="1" applyBorder="1" applyProtection="1"/>
    <xf numFmtId="0" fontId="20" fillId="0" borderId="10" xfId="0" applyFont="1" applyFill="1" applyBorder="1" applyProtection="1"/>
    <xf numFmtId="0" fontId="0" fillId="0" borderId="10" xfId="0" applyFill="1" applyBorder="1" applyProtection="1"/>
    <xf numFmtId="4" fontId="0" fillId="0" borderId="10" xfId="0" applyNumberFormat="1" applyFill="1" applyBorder="1" applyAlignment="1" applyProtection="1">
      <alignment horizontal="center" vertical="center"/>
      <protection locked="0"/>
    </xf>
    <xf numFmtId="0" fontId="18" fillId="0" borderId="12" xfId="0" applyFont="1" applyBorder="1" applyAlignment="1" applyProtection="1">
      <alignment wrapText="1"/>
    </xf>
    <xf numFmtId="0" fontId="20" fillId="0" borderId="10" xfId="0" applyFont="1" applyBorder="1" applyAlignment="1" applyProtection="1">
      <alignment horizontal="center"/>
    </xf>
    <xf numFmtId="9" fontId="20" fillId="34" borderId="10" xfId="2" applyFont="1" applyFill="1" applyBorder="1" applyAlignment="1" applyProtection="1">
      <alignment horizontal="center"/>
    </xf>
    <xf numFmtId="0" fontId="0" fillId="36" borderId="10" xfId="0" applyFill="1" applyBorder="1" applyAlignment="1" applyProtection="1">
      <alignment horizontal="center"/>
    </xf>
    <xf numFmtId="3" fontId="19" fillId="0" borderId="47" xfId="0" applyNumberFormat="1" applyFont="1" applyFill="1" applyBorder="1" applyAlignment="1" applyProtection="1">
      <alignment horizontal="center" vertical="center" wrapText="1"/>
    </xf>
    <xf numFmtId="0" fontId="19" fillId="0" borderId="0" xfId="0" applyFont="1" applyBorder="1" applyAlignment="1" applyProtection="1">
      <alignment horizontal="left" vertical="center"/>
    </xf>
    <xf numFmtId="0" fontId="0" fillId="0" borderId="0" xfId="0" applyBorder="1" applyAlignment="1" applyProtection="1">
      <alignment horizontal="center" vertical="center"/>
    </xf>
    <xf numFmtId="3" fontId="0" fillId="0" borderId="0" xfId="0" applyNumberFormat="1" applyBorder="1" applyAlignment="1" applyProtection="1">
      <alignment horizontal="center"/>
    </xf>
    <xf numFmtId="0" fontId="0" fillId="33" borderId="10" xfId="0" applyFill="1" applyBorder="1" applyAlignment="1" applyProtection="1">
      <alignment horizontal="center" vertical="center" wrapText="1"/>
      <protection locked="0"/>
    </xf>
    <xf numFmtId="9" fontId="18" fillId="35" borderId="10" xfId="2" applyFont="1" applyFill="1" applyBorder="1" applyAlignment="1" applyProtection="1">
      <alignment horizontal="center" vertical="center"/>
      <protection locked="0"/>
    </xf>
    <xf numFmtId="3" fontId="0" fillId="35" borderId="10" xfId="0" applyNumberFormat="1" applyFill="1" applyBorder="1" applyAlignment="1" applyProtection="1">
      <alignment horizontal="center" vertical="center"/>
      <protection locked="0"/>
    </xf>
    <xf numFmtId="3" fontId="18" fillId="0" borderId="10" xfId="0" applyNumberFormat="1" applyFont="1" applyFill="1" applyBorder="1" applyAlignment="1" applyProtection="1">
      <alignment horizontal="center" vertical="center"/>
      <protection locked="0"/>
    </xf>
    <xf numFmtId="0" fontId="0" fillId="0" borderId="10" xfId="0" applyFill="1" applyBorder="1" applyAlignment="1" applyProtection="1">
      <alignment horizontal="center" vertical="center" wrapText="1"/>
      <protection locked="0"/>
    </xf>
    <xf numFmtId="3" fontId="18" fillId="34" borderId="10" xfId="0" applyNumberFormat="1" applyFont="1" applyFill="1" applyBorder="1" applyAlignment="1" applyProtection="1">
      <alignment horizontal="center" vertical="center"/>
    </xf>
    <xf numFmtId="0" fontId="0" fillId="34" borderId="10" xfId="2" applyNumberFormat="1" applyFont="1" applyFill="1" applyBorder="1" applyAlignment="1" applyProtection="1">
      <alignment horizontal="center" vertical="center"/>
    </xf>
    <xf numFmtId="3" fontId="0" fillId="38" borderId="10" xfId="0" applyNumberFormat="1" applyFill="1" applyBorder="1" applyAlignment="1" applyProtection="1">
      <alignment horizontal="center" vertical="center"/>
    </xf>
    <xf numFmtId="0" fontId="18" fillId="0" borderId="0" xfId="0" applyFont="1" applyAlignment="1" applyProtection="1">
      <alignment vertical="center"/>
    </xf>
    <xf numFmtId="1" fontId="0" fillId="38" borderId="10" xfId="0" applyNumberFormat="1" applyFill="1" applyBorder="1" applyProtection="1"/>
    <xf numFmtId="1" fontId="19" fillId="0" borderId="0" xfId="0" applyNumberFormat="1" applyFont="1" applyFill="1" applyBorder="1" applyAlignment="1" applyProtection="1">
      <alignment horizontal="right"/>
    </xf>
    <xf numFmtId="4" fontId="19" fillId="0" borderId="0" xfId="0" applyNumberFormat="1" applyFont="1" applyFill="1" applyBorder="1" applyAlignment="1" applyProtection="1">
      <alignment horizontal="center" wrapText="1"/>
    </xf>
    <xf numFmtId="3" fontId="19" fillId="0" borderId="0" xfId="0" applyNumberFormat="1" applyFont="1" applyFill="1" applyAlignment="1" applyProtection="1">
      <alignment horizontal="right"/>
    </xf>
    <xf numFmtId="3" fontId="19" fillId="0" borderId="0" xfId="0" applyNumberFormat="1" applyFont="1" applyFill="1" applyBorder="1" applyProtection="1"/>
    <xf numFmtId="3" fontId="19" fillId="0" borderId="0" xfId="0" applyNumberFormat="1" applyFont="1" applyFill="1" applyBorder="1" applyAlignment="1" applyProtection="1">
      <alignment horizontal="right"/>
    </xf>
    <xf numFmtId="0" fontId="0" fillId="0" borderId="0" xfId="0" applyFill="1" applyBorder="1" applyAlignment="1" applyProtection="1">
      <alignment vertical="center"/>
    </xf>
    <xf numFmtId="0" fontId="20" fillId="0" borderId="0" xfId="0" applyFont="1" applyFill="1" applyBorder="1" applyAlignment="1" applyProtection="1">
      <alignment vertical="center" wrapText="1"/>
    </xf>
    <xf numFmtId="0" fontId="20" fillId="0" borderId="0" xfId="0" applyFont="1" applyFill="1" applyBorder="1" applyAlignment="1" applyProtection="1">
      <alignment vertical="center"/>
    </xf>
    <xf numFmtId="0" fontId="0" fillId="0" borderId="0" xfId="0" applyFill="1" applyBorder="1" applyAlignment="1" applyProtection="1">
      <alignment vertical="center" wrapText="1"/>
    </xf>
    <xf numFmtId="1" fontId="19" fillId="0" borderId="10" xfId="0" applyNumberFormat="1" applyFont="1" applyFill="1" applyBorder="1" applyAlignment="1" applyProtection="1">
      <alignment horizontal="center" wrapText="1"/>
    </xf>
    <xf numFmtId="3" fontId="19" fillId="0" borderId="54" xfId="0" applyNumberFormat="1" applyFont="1" applyFill="1" applyBorder="1" applyAlignment="1" applyProtection="1">
      <alignment horizontal="right" wrapText="1"/>
    </xf>
    <xf numFmtId="9" fontId="20" fillId="42" borderId="10" xfId="2" applyFont="1" applyFill="1" applyBorder="1" applyAlignment="1" applyProtection="1">
      <alignment horizontal="center"/>
    </xf>
    <xf numFmtId="1" fontId="19" fillId="0" borderId="29" xfId="0" applyNumberFormat="1" applyFont="1" applyFill="1" applyBorder="1" applyAlignment="1" applyProtection="1">
      <alignment horizontal="center" wrapText="1"/>
    </xf>
    <xf numFmtId="1" fontId="20" fillId="0" borderId="0" xfId="0" applyNumberFormat="1" applyFont="1" applyBorder="1" applyAlignment="1" applyProtection="1">
      <alignment horizontal="left"/>
    </xf>
    <xf numFmtId="3" fontId="20" fillId="0" borderId="0" xfId="0" applyNumberFormat="1" applyFont="1" applyBorder="1" applyAlignment="1" applyProtection="1">
      <alignment horizontal="center"/>
    </xf>
    <xf numFmtId="1" fontId="0" fillId="0" borderId="47" xfId="0" applyNumberFormat="1" applyFill="1" applyBorder="1" applyAlignment="1" applyProtection="1">
      <alignment horizontal="center" vertical="center"/>
    </xf>
    <xf numFmtId="2" fontId="0" fillId="33" borderId="56" xfId="0" applyNumberFormat="1" applyFill="1" applyBorder="1" applyAlignment="1" applyProtection="1">
      <alignment horizontal="center"/>
      <protection locked="0"/>
    </xf>
    <xf numFmtId="0" fontId="19" fillId="0" borderId="18" xfId="0" applyFont="1" applyFill="1" applyBorder="1" applyAlignment="1" applyProtection="1">
      <alignment horizontal="center"/>
      <protection locked="0"/>
    </xf>
    <xf numFmtId="0" fontId="19" fillId="0" borderId="29" xfId="0" applyFont="1" applyFill="1" applyBorder="1" applyAlignment="1" applyProtection="1">
      <alignment horizontal="center"/>
      <protection locked="0"/>
    </xf>
    <xf numFmtId="0" fontId="19" fillId="0" borderId="19" xfId="0" applyFont="1" applyFill="1" applyBorder="1" applyAlignment="1" applyProtection="1">
      <alignment horizontal="center"/>
      <protection locked="0"/>
    </xf>
    <xf numFmtId="1" fontId="20" fillId="35" borderId="54" xfId="0" applyNumberFormat="1" applyFont="1" applyFill="1" applyBorder="1" applyAlignment="1" applyProtection="1">
      <alignment horizontal="center"/>
      <protection locked="0"/>
    </xf>
    <xf numFmtId="0" fontId="18" fillId="0" borderId="57" xfId="0" applyFont="1" applyBorder="1" applyProtection="1"/>
    <xf numFmtId="0" fontId="18" fillId="0" borderId="10" xfId="0" applyFont="1" applyBorder="1" applyProtection="1"/>
    <xf numFmtId="2" fontId="0" fillId="36" borderId="23" xfId="0" applyNumberFormat="1" applyFill="1" applyBorder="1" applyAlignment="1" applyProtection="1">
      <alignment horizontal="center"/>
    </xf>
    <xf numFmtId="0" fontId="19" fillId="0" borderId="47" xfId="0" applyFont="1" applyBorder="1" applyAlignment="1" applyProtection="1">
      <alignment horizontal="center" vertical="center" wrapText="1"/>
    </xf>
    <xf numFmtId="1" fontId="19" fillId="0" borderId="38" xfId="0" applyNumberFormat="1" applyFont="1" applyBorder="1" applyAlignment="1" applyProtection="1">
      <alignment horizontal="center" vertical="center" wrapText="1"/>
    </xf>
    <xf numFmtId="3" fontId="0" fillId="33" borderId="22" xfId="0" applyNumberFormat="1" applyFill="1" applyBorder="1" applyAlignment="1" applyProtection="1">
      <alignment horizontal="center"/>
      <protection locked="0"/>
    </xf>
    <xf numFmtId="3" fontId="0" fillId="33" borderId="58" xfId="0" applyNumberFormat="1" applyFill="1" applyBorder="1" applyAlignment="1" applyProtection="1">
      <alignment horizontal="center"/>
      <protection locked="0"/>
    </xf>
    <xf numFmtId="3" fontId="0" fillId="34" borderId="25" xfId="0" applyNumberFormat="1" applyFill="1" applyBorder="1" applyAlignment="1" applyProtection="1">
      <alignment horizontal="center"/>
    </xf>
    <xf numFmtId="3" fontId="0" fillId="34" borderId="26" xfId="0" applyNumberFormat="1" applyFill="1" applyBorder="1" applyAlignment="1" applyProtection="1">
      <alignment horizontal="center"/>
    </xf>
    <xf numFmtId="3" fontId="0" fillId="36" borderId="22" xfId="0" applyNumberFormat="1" applyFill="1" applyBorder="1" applyAlignment="1" applyProtection="1">
      <alignment horizontal="center"/>
    </xf>
    <xf numFmtId="3" fontId="0" fillId="36" borderId="25" xfId="0" applyNumberFormat="1" applyFill="1" applyBorder="1" applyAlignment="1" applyProtection="1">
      <alignment horizontal="center"/>
    </xf>
    <xf numFmtId="3" fontId="0" fillId="33" borderId="12" xfId="0" applyNumberFormat="1" applyFill="1" applyBorder="1" applyAlignment="1" applyProtection="1">
      <alignment horizontal="center" vertical="center"/>
      <protection locked="0"/>
    </xf>
    <xf numFmtId="3" fontId="0" fillId="36" borderId="10" xfId="0" applyNumberFormat="1" applyFill="1" applyBorder="1" applyAlignment="1" applyProtection="1">
      <alignment horizontal="center"/>
    </xf>
    <xf numFmtId="3" fontId="0" fillId="38" borderId="10" xfId="0" applyNumberFormat="1" applyFill="1" applyBorder="1" applyAlignment="1" applyProtection="1">
      <alignment horizontal="center" vertical="center"/>
      <protection locked="0"/>
    </xf>
    <xf numFmtId="9" fontId="18" fillId="35" borderId="30" xfId="2" applyFont="1" applyFill="1" applyBorder="1" applyAlignment="1" applyProtection="1">
      <alignment horizontal="center" vertical="center"/>
      <protection locked="0"/>
    </xf>
    <xf numFmtId="9" fontId="18" fillId="35" borderId="30" xfId="2" applyNumberFormat="1" applyFont="1" applyFill="1" applyBorder="1" applyAlignment="1" applyProtection="1">
      <alignment horizontal="center" vertical="center"/>
      <protection locked="0"/>
    </xf>
    <xf numFmtId="1" fontId="20" fillId="34" borderId="29" xfId="0" applyNumberFormat="1" applyFont="1" applyFill="1" applyBorder="1" applyAlignment="1" applyProtection="1">
      <alignment horizontal="center"/>
    </xf>
    <xf numFmtId="1" fontId="20" fillId="34" borderId="19" xfId="0" applyNumberFormat="1" applyFont="1" applyFill="1" applyBorder="1" applyAlignment="1" applyProtection="1">
      <alignment horizontal="center"/>
    </xf>
    <xf numFmtId="0" fontId="18" fillId="0" borderId="39" xfId="0" applyFont="1" applyFill="1" applyBorder="1" applyAlignment="1" applyProtection="1">
      <alignment horizontal="center" wrapText="1"/>
    </xf>
    <xf numFmtId="2" fontId="18" fillId="35" borderId="10" xfId="0" applyNumberFormat="1" applyFont="1" applyFill="1" applyBorder="1" applyAlignment="1" applyProtection="1">
      <alignment horizontal="center"/>
    </xf>
    <xf numFmtId="0" fontId="21" fillId="0" borderId="0" xfId="0" applyFont="1" applyAlignment="1" applyProtection="1">
      <alignment wrapText="1"/>
    </xf>
    <xf numFmtId="0" fontId="0" fillId="33" borderId="10" xfId="0" applyFill="1" applyBorder="1" applyAlignment="1" applyProtection="1">
      <alignment horizontal="center"/>
      <protection locked="0"/>
    </xf>
    <xf numFmtId="0" fontId="18" fillId="33" borderId="10" xfId="0" applyFont="1" applyFill="1" applyBorder="1" applyAlignment="1" applyProtection="1">
      <alignment horizontal="center"/>
      <protection locked="0"/>
    </xf>
    <xf numFmtId="3" fontId="19" fillId="36" borderId="12" xfId="1" applyNumberFormat="1" applyFont="1" applyFill="1" applyBorder="1" applyAlignment="1" applyProtection="1">
      <alignment horizontal="left" wrapText="1"/>
    </xf>
    <xf numFmtId="3" fontId="19" fillId="36" borderId="59" xfId="1" applyNumberFormat="1" applyFont="1" applyFill="1" applyBorder="1" applyAlignment="1" applyProtection="1">
      <alignment horizontal="left" wrapText="1"/>
    </xf>
    <xf numFmtId="3" fontId="19" fillId="36" borderId="13" xfId="1" applyNumberFormat="1" applyFont="1" applyFill="1" applyBorder="1" applyAlignment="1" applyProtection="1">
      <alignment horizontal="left" wrapText="1"/>
    </xf>
    <xf numFmtId="0" fontId="19" fillId="0" borderId="10" xfId="0" applyFont="1" applyFill="1" applyBorder="1" applyAlignment="1" applyProtection="1">
      <alignment horizontal="center"/>
    </xf>
    <xf numFmtId="0" fontId="18" fillId="0" borderId="10" xfId="0" applyFont="1" applyBorder="1" applyAlignment="1" applyProtection="1">
      <alignment horizontal="center"/>
    </xf>
    <xf numFmtId="1" fontId="18" fillId="0" borderId="10" xfId="0" applyNumberFormat="1" applyFont="1" applyBorder="1" applyAlignment="1" applyProtection="1">
      <alignment horizontal="center" wrapText="1"/>
    </xf>
    <xf numFmtId="0" fontId="18" fillId="0" borderId="10" xfId="0" applyFont="1" applyFill="1" applyBorder="1" applyAlignment="1" applyProtection="1">
      <alignment horizontal="center"/>
    </xf>
    <xf numFmtId="2" fontId="18" fillId="35" borderId="12" xfId="0" applyNumberFormat="1" applyFont="1" applyFill="1" applyBorder="1" applyAlignment="1" applyProtection="1">
      <alignment horizontal="center"/>
    </xf>
    <xf numFmtId="2" fontId="18" fillId="35" borderId="13" xfId="0" applyNumberFormat="1" applyFont="1" applyFill="1" applyBorder="1" applyAlignment="1" applyProtection="1">
      <alignment horizontal="center"/>
    </xf>
    <xf numFmtId="0" fontId="19" fillId="0" borderId="0" xfId="0" applyFont="1" applyFill="1" applyBorder="1" applyAlignment="1" applyProtection="1">
      <alignment horizontal="center" wrapText="1"/>
    </xf>
    <xf numFmtId="0" fontId="19" fillId="0" borderId="14" xfId="0" applyFont="1" applyBorder="1" applyAlignment="1" applyProtection="1">
      <alignment horizontal="center"/>
    </xf>
    <xf numFmtId="0" fontId="19" fillId="0" borderId="16" xfId="0" applyFont="1" applyBorder="1" applyAlignment="1" applyProtection="1">
      <alignment horizontal="center"/>
    </xf>
    <xf numFmtId="0" fontId="19" fillId="0" borderId="15" xfId="0" applyFont="1" applyBorder="1" applyAlignment="1" applyProtection="1">
      <alignment horizontal="center"/>
    </xf>
    <xf numFmtId="2" fontId="18" fillId="35" borderId="10" xfId="0" applyNumberFormat="1" applyFont="1" applyFill="1" applyBorder="1" applyAlignment="1" applyProtection="1">
      <alignment horizontal="center" wrapText="1"/>
    </xf>
    <xf numFmtId="0" fontId="19" fillId="0" borderId="0" xfId="0" applyFont="1" applyBorder="1" applyAlignment="1" applyProtection="1">
      <alignment horizontal="center" vertical="center"/>
    </xf>
    <xf numFmtId="0" fontId="19" fillId="0" borderId="37" xfId="0" applyFont="1" applyBorder="1" applyAlignment="1" applyProtection="1">
      <alignment horizontal="center" vertical="center"/>
    </xf>
    <xf numFmtId="0" fontId="19" fillId="0" borderId="33" xfId="0" applyFont="1" applyFill="1" applyBorder="1" applyAlignment="1" applyProtection="1">
      <alignment horizontal="center" vertical="center"/>
    </xf>
    <xf numFmtId="0" fontId="19" fillId="0" borderId="43" xfId="0" applyFont="1" applyFill="1" applyBorder="1" applyAlignment="1" applyProtection="1">
      <alignment horizontal="center" vertical="center"/>
    </xf>
    <xf numFmtId="3" fontId="19" fillId="0" borderId="34" xfId="0" applyNumberFormat="1" applyFont="1" applyFill="1" applyBorder="1" applyAlignment="1" applyProtection="1">
      <alignment horizontal="center" vertical="center" wrapText="1"/>
    </xf>
    <xf numFmtId="3" fontId="19" fillId="0" borderId="47" xfId="0" applyNumberFormat="1" applyFont="1" applyFill="1" applyBorder="1" applyAlignment="1" applyProtection="1">
      <alignment horizontal="center" vertical="center" wrapText="1"/>
    </xf>
    <xf numFmtId="3" fontId="19" fillId="0" borderId="38" xfId="0" applyNumberFormat="1" applyFont="1" applyFill="1" applyBorder="1" applyAlignment="1" applyProtection="1">
      <alignment horizontal="center" vertical="center" wrapText="1"/>
    </xf>
    <xf numFmtId="3" fontId="19" fillId="0" borderId="33" xfId="0" applyNumberFormat="1" applyFont="1" applyFill="1" applyBorder="1" applyAlignment="1" applyProtection="1">
      <alignment horizontal="center" vertical="center" wrapText="1"/>
    </xf>
    <xf numFmtId="3" fontId="19" fillId="0" borderId="28" xfId="0" applyNumberFormat="1" applyFont="1" applyFill="1" applyBorder="1" applyAlignment="1" applyProtection="1">
      <alignment horizontal="center" vertical="center" wrapText="1"/>
    </xf>
    <xf numFmtId="3" fontId="19" fillId="0" borderId="44" xfId="0" applyNumberFormat="1" applyFont="1" applyFill="1" applyBorder="1" applyAlignment="1" applyProtection="1">
      <alignment horizontal="center" vertical="center" wrapText="1"/>
    </xf>
    <xf numFmtId="3" fontId="19" fillId="0" borderId="0" xfId="0" applyNumberFormat="1" applyFont="1" applyFill="1" applyBorder="1" applyAlignment="1" applyProtection="1">
      <alignment horizontal="center" vertical="center" wrapText="1"/>
    </xf>
    <xf numFmtId="1" fontId="18" fillId="0" borderId="53" xfId="0" applyNumberFormat="1" applyFont="1" applyBorder="1" applyAlignment="1" applyProtection="1">
      <alignment horizontal="center" wrapText="1"/>
    </xf>
    <xf numFmtId="1" fontId="18" fillId="0" borderId="27" xfId="0" applyNumberFormat="1" applyFont="1" applyBorder="1" applyAlignment="1" applyProtection="1">
      <alignment horizontal="center" wrapText="1"/>
    </xf>
    <xf numFmtId="3" fontId="19" fillId="0" borderId="45" xfId="0" applyNumberFormat="1" applyFont="1" applyFill="1" applyBorder="1" applyAlignment="1" applyProtection="1">
      <alignment horizontal="center" vertical="center" wrapText="1"/>
    </xf>
    <xf numFmtId="3" fontId="19" fillId="0" borderId="46" xfId="0" applyNumberFormat="1" applyFont="1" applyFill="1" applyBorder="1" applyAlignment="1" applyProtection="1">
      <alignment horizontal="center" vertical="center" wrapText="1"/>
    </xf>
    <xf numFmtId="3" fontId="19" fillId="0" borderId="43" xfId="0" applyNumberFormat="1" applyFont="1" applyFill="1" applyBorder="1" applyAlignment="1" applyProtection="1">
      <alignment horizontal="center" vertical="center" wrapText="1"/>
    </xf>
    <xf numFmtId="3" fontId="19" fillId="0" borderId="27" xfId="0" applyNumberFormat="1" applyFont="1" applyFill="1" applyBorder="1" applyAlignment="1" applyProtection="1">
      <alignment horizontal="center" vertical="center" wrapText="1"/>
    </xf>
    <xf numFmtId="3" fontId="19" fillId="0" borderId="51" xfId="0" applyNumberFormat="1" applyFont="1" applyFill="1" applyBorder="1" applyAlignment="1" applyProtection="1">
      <alignment horizontal="center" vertical="center" wrapText="1"/>
    </xf>
    <xf numFmtId="0" fontId="19" fillId="0" borderId="45" xfId="0" applyFont="1" applyFill="1" applyBorder="1" applyAlignment="1" applyProtection="1">
      <alignment horizontal="center" vertical="center" wrapText="1"/>
    </xf>
    <xf numFmtId="0" fontId="19" fillId="0" borderId="46" xfId="0" applyFont="1" applyFill="1" applyBorder="1" applyAlignment="1" applyProtection="1">
      <alignment horizontal="center" vertical="center" wrapText="1"/>
    </xf>
    <xf numFmtId="0" fontId="19" fillId="0" borderId="42" xfId="0" applyFont="1" applyFill="1" applyBorder="1" applyAlignment="1" applyProtection="1">
      <alignment horizontal="center" vertical="center" wrapText="1"/>
    </xf>
    <xf numFmtId="1" fontId="19" fillId="0" borderId="33" xfId="0" applyNumberFormat="1" applyFont="1" applyBorder="1" applyAlignment="1" applyProtection="1">
      <alignment horizontal="center"/>
    </xf>
    <xf numFmtId="1" fontId="19" fillId="0" borderId="28" xfId="0" applyNumberFormat="1" applyFont="1" applyBorder="1" applyAlignment="1" applyProtection="1">
      <alignment horizontal="center"/>
    </xf>
    <xf numFmtId="1" fontId="19" fillId="0" borderId="34" xfId="0" applyNumberFormat="1" applyFont="1" applyBorder="1" applyAlignment="1" applyProtection="1">
      <alignment horizontal="center"/>
    </xf>
    <xf numFmtId="1" fontId="20" fillId="37" borderId="32" xfId="0" applyNumberFormat="1" applyFont="1" applyFill="1" applyBorder="1" applyAlignment="1" applyProtection="1">
      <alignment horizontal="center" vertical="center" wrapText="1"/>
    </xf>
    <xf numFmtId="1" fontId="20" fillId="37" borderId="26" xfId="0" applyNumberFormat="1" applyFont="1" applyFill="1" applyBorder="1" applyAlignment="1" applyProtection="1">
      <alignment horizontal="center" vertical="center" wrapText="1"/>
    </xf>
    <xf numFmtId="1" fontId="19" fillId="0" borderId="29" xfId="0" applyNumberFormat="1" applyFont="1" applyBorder="1" applyAlignment="1" applyProtection="1">
      <alignment horizontal="center" vertical="center" wrapText="1"/>
    </xf>
    <xf numFmtId="1" fontId="19" fillId="0" borderId="19" xfId="0" applyNumberFormat="1" applyFont="1" applyBorder="1" applyAlignment="1" applyProtection="1">
      <alignment horizontal="center" vertical="center" wrapText="1"/>
    </xf>
    <xf numFmtId="0" fontId="19" fillId="0" borderId="18" xfId="0" applyFont="1" applyBorder="1" applyAlignment="1" applyProtection="1">
      <alignment horizontal="center" vertical="center"/>
    </xf>
    <xf numFmtId="0" fontId="19" fillId="0" borderId="25" xfId="0" applyFont="1" applyBorder="1" applyAlignment="1" applyProtection="1">
      <alignment horizontal="center" vertical="center"/>
    </xf>
    <xf numFmtId="1" fontId="19" fillId="0" borderId="10" xfId="0" applyNumberFormat="1" applyFont="1" applyBorder="1" applyAlignment="1" applyProtection="1">
      <alignment horizontal="center" vertical="center" wrapText="1"/>
    </xf>
    <xf numFmtId="1" fontId="19" fillId="0" borderId="23" xfId="0" applyNumberFormat="1" applyFont="1" applyBorder="1" applyAlignment="1" applyProtection="1">
      <alignment horizontal="center" vertical="center" wrapText="1"/>
    </xf>
    <xf numFmtId="0" fontId="19" fillId="0" borderId="55" xfId="0" applyFont="1" applyBorder="1" applyAlignment="1" applyProtection="1">
      <alignment horizontal="center" vertical="center" wrapText="1"/>
    </xf>
    <xf numFmtId="0" fontId="19" fillId="0" borderId="48" xfId="0" applyFont="1" applyBorder="1" applyAlignment="1" applyProtection="1">
      <alignment horizontal="center" vertical="center"/>
    </xf>
    <xf numFmtId="0" fontId="19" fillId="0" borderId="33" xfId="0" applyFont="1" applyBorder="1" applyAlignment="1" applyProtection="1">
      <alignment horizontal="center" vertical="center" wrapText="1"/>
    </xf>
    <xf numFmtId="0" fontId="19" fillId="0" borderId="44" xfId="0" applyFont="1" applyBorder="1" applyAlignment="1" applyProtection="1">
      <alignment horizontal="center" vertical="center"/>
    </xf>
    <xf numFmtId="0" fontId="19" fillId="0" borderId="35" xfId="0" applyFont="1" applyBorder="1" applyAlignment="1" applyProtection="1">
      <alignment horizontal="center" vertical="center"/>
    </xf>
    <xf numFmtId="1" fontId="20" fillId="37" borderId="10" xfId="0" applyNumberFormat="1" applyFont="1" applyFill="1" applyBorder="1" applyAlignment="1" applyProtection="1">
      <alignment horizontal="center" vertical="center" wrapText="1"/>
    </xf>
    <xf numFmtId="1" fontId="20" fillId="37" borderId="23" xfId="0" applyNumberFormat="1" applyFont="1" applyFill="1" applyBorder="1" applyAlignment="1" applyProtection="1">
      <alignment horizontal="center" vertical="center" wrapText="1"/>
    </xf>
    <xf numFmtId="0" fontId="20" fillId="0" borderId="33" xfId="0" applyFont="1" applyFill="1" applyBorder="1" applyAlignment="1" applyProtection="1">
      <alignment horizontal="center" wrapText="1"/>
    </xf>
    <xf numFmtId="0" fontId="20" fillId="0" borderId="34" xfId="0" applyFont="1" applyFill="1" applyBorder="1" applyAlignment="1" applyProtection="1">
      <alignment horizontal="center" wrapText="1"/>
    </xf>
    <xf numFmtId="0" fontId="20" fillId="0" borderId="35" xfId="0" applyFont="1" applyFill="1" applyBorder="1" applyAlignment="1" applyProtection="1">
      <alignment horizontal="center" wrapText="1"/>
    </xf>
    <xf numFmtId="0" fontId="20" fillId="0" borderId="38" xfId="0" applyFont="1" applyFill="1" applyBorder="1" applyAlignment="1" applyProtection="1">
      <alignment horizontal="center" wrapText="1"/>
    </xf>
    <xf numFmtId="0" fontId="19" fillId="0" borderId="37" xfId="0" applyFont="1" applyBorder="1" applyAlignment="1" applyProtection="1">
      <alignment horizontal="right"/>
    </xf>
    <xf numFmtId="0" fontId="20" fillId="0" borderId="33" xfId="0" applyFont="1" applyFill="1" applyBorder="1" applyAlignment="1" applyProtection="1">
      <alignment horizontal="center" vertical="center" wrapText="1"/>
    </xf>
    <xf numFmtId="0" fontId="20" fillId="0" borderId="34" xfId="0" applyFont="1" applyFill="1" applyBorder="1" applyAlignment="1" applyProtection="1">
      <alignment horizontal="center" vertical="center" wrapText="1"/>
    </xf>
    <xf numFmtId="0" fontId="20" fillId="0" borderId="35" xfId="0" applyFont="1" applyFill="1" applyBorder="1" applyAlignment="1" applyProtection="1">
      <alignment horizontal="center" vertical="center" wrapText="1"/>
    </xf>
    <xf numFmtId="0" fontId="20" fillId="0" borderId="38" xfId="0" applyFont="1" applyFill="1" applyBorder="1" applyAlignment="1" applyProtection="1">
      <alignment horizontal="center" vertical="center" wrapText="1"/>
    </xf>
    <xf numFmtId="0" fontId="19" fillId="0" borderId="11" xfId="0" applyFont="1" applyBorder="1" applyAlignment="1" applyProtection="1">
      <alignment horizontal="center"/>
    </xf>
    <xf numFmtId="0" fontId="19" fillId="0" borderId="37" xfId="0" applyFont="1" applyBorder="1" applyAlignment="1" applyProtection="1">
      <alignment horizontal="center"/>
    </xf>
    <xf numFmtId="0" fontId="18" fillId="0" borderId="33" xfId="0" applyFont="1" applyFill="1" applyBorder="1" applyAlignment="1" applyProtection="1">
      <alignment horizontal="center" vertical="center" wrapText="1"/>
    </xf>
    <xf numFmtId="0" fontId="19" fillId="0" borderId="12" xfId="0" applyFont="1" applyFill="1" applyBorder="1" applyAlignment="1" applyProtection="1">
      <alignment horizontal="left"/>
    </xf>
    <xf numFmtId="0" fontId="19" fillId="0" borderId="13" xfId="0" applyFont="1" applyFill="1" applyBorder="1" applyAlignment="1" applyProtection="1">
      <alignment horizontal="left"/>
    </xf>
    <xf numFmtId="0" fontId="19" fillId="0" borderId="12" xfId="0" applyFont="1" applyFill="1" applyBorder="1" applyAlignment="1" applyProtection="1">
      <alignment horizontal="left" wrapText="1"/>
    </xf>
    <xf numFmtId="0" fontId="19" fillId="0" borderId="13" xfId="0" applyFont="1" applyFill="1" applyBorder="1" applyAlignment="1" applyProtection="1">
      <alignment horizontal="left" wrapText="1"/>
    </xf>
    <xf numFmtId="0" fontId="19" fillId="0" borderId="0" xfId="0" applyFont="1" applyFill="1" applyBorder="1" applyAlignment="1" applyProtection="1">
      <alignment horizontal="left"/>
    </xf>
    <xf numFmtId="0" fontId="19" fillId="0" borderId="10" xfId="0" applyFont="1" applyBorder="1" applyAlignment="1" applyProtection="1">
      <alignment horizontal="center"/>
    </xf>
  </cellXfs>
  <cellStyles count="44">
    <cellStyle name="20% - Accent1" xfId="21" builtinId="30" customBuiltin="1"/>
    <cellStyle name="20% - Accent2" xfId="25" builtinId="34" customBuiltin="1"/>
    <cellStyle name="20% - Accent3" xfId="29" builtinId="38" customBuiltin="1"/>
    <cellStyle name="20% - Accent4" xfId="33" builtinId="42" customBuiltin="1"/>
    <cellStyle name="20% - Accent5" xfId="37" builtinId="46" customBuiltin="1"/>
    <cellStyle name="20% - Accent6" xfId="41" builtinId="50" customBuiltin="1"/>
    <cellStyle name="40% - Accent1" xfId="22" builtinId="31" customBuiltin="1"/>
    <cellStyle name="40% - Accent2" xfId="26" builtinId="35" customBuiltin="1"/>
    <cellStyle name="40% - Accent3" xfId="30" builtinId="39" customBuiltin="1"/>
    <cellStyle name="40% - Accent4" xfId="34" builtinId="43" customBuiltin="1"/>
    <cellStyle name="40% - Accent5" xfId="38" builtinId="47" customBuiltin="1"/>
    <cellStyle name="40% - Accent6" xfId="42" builtinId="51" customBuiltin="1"/>
    <cellStyle name="60% - Accent1" xfId="23" builtinId="32" customBuiltin="1"/>
    <cellStyle name="60% - Accent2" xfId="27" builtinId="36" customBuiltin="1"/>
    <cellStyle name="60% - Accent3" xfId="31" builtinId="40" customBuiltin="1"/>
    <cellStyle name="60% - Accent4" xfId="35" builtinId="44" customBuiltin="1"/>
    <cellStyle name="60% - Accent5" xfId="39" builtinId="48" customBuiltin="1"/>
    <cellStyle name="60% - Accent6" xfId="43" builtinId="52" customBuiltin="1"/>
    <cellStyle name="Accent1" xfId="20" builtinId="29" customBuiltin="1"/>
    <cellStyle name="Accent2" xfId="24" builtinId="33" customBuiltin="1"/>
    <cellStyle name="Accent3" xfId="28" builtinId="37" customBuiltin="1"/>
    <cellStyle name="Accent4" xfId="32" builtinId="41" customBuiltin="1"/>
    <cellStyle name="Accent5" xfId="36" builtinId="45" customBuiltin="1"/>
    <cellStyle name="Accent6" xfId="40" builtinId="49" customBuiltin="1"/>
    <cellStyle name="Bad" xfId="9" builtinId="27" customBuiltin="1"/>
    <cellStyle name="Calculation" xfId="13" builtinId="22" customBuiltin="1"/>
    <cellStyle name="Check Cell" xfId="15" builtinId="23" customBuiltin="1"/>
    <cellStyle name="Comma" xfId="1" builtinId="3" customBuiltin="1"/>
    <cellStyle name="Explanatory Text" xfId="18" builtinId="53" customBuiltin="1"/>
    <cellStyle name="Good" xfId="8" builtinId="26" customBuiltin="1"/>
    <cellStyle name="Heading 1" xfId="4" builtinId="16" customBuiltin="1"/>
    <cellStyle name="Heading 2" xfId="5" builtinId="17" customBuiltin="1"/>
    <cellStyle name="Heading 3" xfId="6" builtinId="18" customBuiltin="1"/>
    <cellStyle name="Heading 4" xfId="7" builtinId="19" customBuiltin="1"/>
    <cellStyle name="Input" xfId="11" builtinId="20" customBuiltin="1"/>
    <cellStyle name="Linked Cell" xfId="14" builtinId="24" customBuiltin="1"/>
    <cellStyle name="Neutral" xfId="10" builtinId="28" customBuiltin="1"/>
    <cellStyle name="Normal" xfId="0" builtinId="0" customBuiltin="1"/>
    <cellStyle name="Note" xfId="17" builtinId="10" customBuiltin="1"/>
    <cellStyle name="Output" xfId="12" builtinId="21" customBuiltin="1"/>
    <cellStyle name="Percent" xfId="2" builtinId="5" customBuiltin="1"/>
    <cellStyle name="Title" xfId="3" builtinId="15" customBuiltin="1"/>
    <cellStyle name="Total" xfId="19" builtinId="25" customBuiltin="1"/>
    <cellStyle name="Warning Text" xfId="16" builtinId="11" customBuiltin="1"/>
  </cellStyles>
  <dxfs count="0"/>
  <tableStyles count="0" defaultTableStyle="TableStyleMedium2" defaultPivotStyle="PivotStyleLight16"/>
  <colors>
    <mruColors>
      <color rgb="FFFFFF99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R82"/>
  <sheetViews>
    <sheetView topLeftCell="A10" workbookViewId="0">
      <selection activeCell="A11" sqref="A11:XFD11"/>
    </sheetView>
  </sheetViews>
  <sheetFormatPr defaultColWidth="8.85546875" defaultRowHeight="12.75" x14ac:dyDescent="0.2"/>
  <cols>
    <col min="1" max="1" width="2.5703125" style="1" customWidth="1"/>
    <col min="2" max="2" width="44" style="1" customWidth="1"/>
    <col min="3" max="3" width="10.5703125" style="1" customWidth="1"/>
    <col min="4" max="4" width="3.5703125" style="1" customWidth="1"/>
    <col min="5" max="5" width="10.5703125" style="1" bestFit="1" customWidth="1"/>
    <col min="6" max="6" width="3.5703125" style="1" bestFit="1" customWidth="1"/>
    <col min="7" max="7" width="11.5703125" style="1" customWidth="1"/>
    <col min="8" max="8" width="3.5703125" style="1" bestFit="1" customWidth="1"/>
    <col min="9" max="9" width="10.5703125" style="2" bestFit="1" customWidth="1"/>
    <col min="10" max="10" width="6" style="1" bestFit="1" customWidth="1"/>
    <col min="11" max="11" width="9.5703125" style="2" customWidth="1"/>
    <col min="12" max="12" width="8.28515625" style="3" bestFit="1" customWidth="1"/>
    <col min="13" max="13" width="8.85546875" style="1"/>
    <col min="14" max="14" width="14.42578125" style="1" customWidth="1"/>
    <col min="15" max="16384" width="8.85546875" style="1"/>
  </cols>
  <sheetData>
    <row r="1" spans="2:18" ht="18.75" customHeight="1" x14ac:dyDescent="0.25">
      <c r="B1" s="276" t="s">
        <v>78</v>
      </c>
      <c r="C1" s="276"/>
      <c r="D1" s="276"/>
      <c r="E1" s="276"/>
      <c r="F1" s="276"/>
      <c r="G1" s="276"/>
      <c r="H1" s="276"/>
      <c r="I1" s="276"/>
    </row>
    <row r="2" spans="2:18" ht="15" customHeight="1" x14ac:dyDescent="0.25">
      <c r="B2" s="4"/>
      <c r="C2" s="5"/>
      <c r="D2" s="5"/>
      <c r="E2" s="5"/>
      <c r="F2" s="5"/>
    </row>
    <row r="3" spans="2:18" ht="15" customHeight="1" x14ac:dyDescent="0.2">
      <c r="B3" s="6"/>
      <c r="C3" s="7" t="s">
        <v>0</v>
      </c>
      <c r="D3" s="5"/>
      <c r="E3" s="5"/>
      <c r="F3" s="5"/>
    </row>
    <row r="4" spans="2:18" ht="15" customHeight="1" x14ac:dyDescent="0.2">
      <c r="B4" s="9"/>
      <c r="C4" s="7" t="s">
        <v>4</v>
      </c>
      <c r="D4" s="5"/>
      <c r="E4" s="5"/>
      <c r="F4" s="5"/>
    </row>
    <row r="5" spans="2:18" ht="15" customHeight="1" x14ac:dyDescent="0.2">
      <c r="B5" s="10"/>
      <c r="C5" s="7" t="s">
        <v>6</v>
      </c>
      <c r="D5" s="5"/>
      <c r="E5" s="5"/>
      <c r="F5" s="5"/>
    </row>
    <row r="6" spans="2:18" x14ac:dyDescent="0.2">
      <c r="B6" s="11"/>
      <c r="C6" s="7"/>
      <c r="D6" s="5"/>
      <c r="E6" s="5"/>
      <c r="F6" s="5"/>
    </row>
    <row r="7" spans="2:18" ht="18" customHeight="1" x14ac:dyDescent="0.25">
      <c r="B7" s="12" t="s">
        <v>9</v>
      </c>
      <c r="E7" s="13"/>
      <c r="F7" s="13"/>
    </row>
    <row r="8" spans="2:18" ht="9.75" customHeight="1" x14ac:dyDescent="0.25">
      <c r="B8" s="12"/>
      <c r="E8" s="13"/>
      <c r="F8" s="13"/>
    </row>
    <row r="9" spans="2:18" ht="15.75" customHeight="1" x14ac:dyDescent="0.25">
      <c r="B9" s="14" t="s">
        <v>10</v>
      </c>
      <c r="C9" s="278" t="s">
        <v>72</v>
      </c>
      <c r="D9" s="278"/>
      <c r="E9" s="278"/>
      <c r="F9" s="278"/>
      <c r="G9" s="278"/>
      <c r="H9" s="278"/>
      <c r="I9" s="278"/>
    </row>
    <row r="10" spans="2:18" ht="15.75" customHeight="1" x14ac:dyDescent="0.25">
      <c r="B10" s="14" t="s">
        <v>73</v>
      </c>
      <c r="C10" s="277" t="s">
        <v>71</v>
      </c>
      <c r="D10" s="277"/>
      <c r="E10" s="277"/>
      <c r="F10" s="277"/>
      <c r="G10" s="277"/>
      <c r="H10" s="277"/>
      <c r="I10" s="277"/>
    </row>
    <row r="11" spans="2:18" ht="15.75" x14ac:dyDescent="0.25">
      <c r="B11" s="14"/>
      <c r="C11" s="16"/>
      <c r="D11" s="16"/>
      <c r="E11" s="16"/>
      <c r="F11" s="16"/>
      <c r="G11" s="16"/>
      <c r="H11" s="15"/>
      <c r="I11" s="15"/>
    </row>
    <row r="12" spans="2:18" x14ac:dyDescent="0.2">
      <c r="B12" s="175" t="s">
        <v>66</v>
      </c>
      <c r="C12" s="188">
        <f>VLOOKUP('Site Data'!$C$10:$I$10,'Lookup Tables'!$A$2:$B$4,2,FALSE)</f>
        <v>1.95</v>
      </c>
      <c r="D12" s="189"/>
      <c r="E12" s="189"/>
      <c r="F12" s="16"/>
      <c r="G12" s="16"/>
      <c r="H12" s="16"/>
      <c r="I12" s="16"/>
      <c r="K12" s="1"/>
      <c r="L12" s="1"/>
    </row>
    <row r="13" spans="2:18" x14ac:dyDescent="0.2">
      <c r="B13" s="80"/>
      <c r="C13" s="16"/>
      <c r="D13" s="190"/>
      <c r="E13" s="190"/>
      <c r="F13" s="16"/>
      <c r="G13" s="16"/>
      <c r="H13" s="16"/>
      <c r="I13" s="16"/>
      <c r="K13" s="1"/>
      <c r="L13" s="1"/>
    </row>
    <row r="14" spans="2:18" x14ac:dyDescent="0.2">
      <c r="B14" s="174"/>
      <c r="C14" s="282" t="s">
        <v>75</v>
      </c>
      <c r="D14" s="282"/>
      <c r="E14" s="282"/>
      <c r="F14" s="282"/>
      <c r="G14" s="282"/>
      <c r="H14" s="282"/>
      <c r="I14" s="282"/>
      <c r="J14" s="282"/>
      <c r="K14" s="1"/>
      <c r="L14" s="39"/>
      <c r="M14" s="38"/>
      <c r="N14" s="39"/>
      <c r="O14" s="163"/>
      <c r="P14" s="163"/>
      <c r="Q14" s="163"/>
      <c r="R14" s="163"/>
    </row>
    <row r="15" spans="2:18" x14ac:dyDescent="0.2">
      <c r="B15" s="174"/>
      <c r="C15" s="285" t="s">
        <v>13</v>
      </c>
      <c r="D15" s="285"/>
      <c r="E15" s="284" t="s">
        <v>15</v>
      </c>
      <c r="F15" s="284"/>
      <c r="G15" s="283" t="s">
        <v>16</v>
      </c>
      <c r="H15" s="283"/>
      <c r="I15" s="283" t="s">
        <v>17</v>
      </c>
      <c r="J15" s="283"/>
      <c r="K15" s="1"/>
      <c r="L15" s="39"/>
      <c r="M15" s="38"/>
      <c r="N15" s="182"/>
      <c r="O15" s="27"/>
      <c r="P15" s="27"/>
      <c r="Q15" s="27"/>
      <c r="R15" s="27"/>
    </row>
    <row r="16" spans="2:18" x14ac:dyDescent="0.2">
      <c r="B16" s="176" t="s">
        <v>5</v>
      </c>
      <c r="C16" s="286">
        <v>0.02</v>
      </c>
      <c r="D16" s="287"/>
      <c r="E16" s="292">
        <v>0.03</v>
      </c>
      <c r="F16" s="292"/>
      <c r="G16" s="275">
        <v>0.04</v>
      </c>
      <c r="H16" s="275"/>
      <c r="I16" s="275">
        <v>0.05</v>
      </c>
      <c r="J16" s="275"/>
      <c r="K16" s="1"/>
      <c r="L16" s="40"/>
      <c r="M16" s="40"/>
      <c r="N16" s="40"/>
      <c r="O16" s="50"/>
      <c r="P16" s="50"/>
      <c r="Q16" s="50"/>
      <c r="R16" s="50"/>
    </row>
    <row r="17" spans="2:18" x14ac:dyDescent="0.2">
      <c r="B17" s="176" t="s">
        <v>7</v>
      </c>
      <c r="C17" s="286">
        <v>0.15</v>
      </c>
      <c r="D17" s="287"/>
      <c r="E17" s="286">
        <v>0.2</v>
      </c>
      <c r="F17" s="287"/>
      <c r="G17" s="286">
        <v>0.22</v>
      </c>
      <c r="H17" s="287"/>
      <c r="I17" s="286">
        <v>0.25</v>
      </c>
      <c r="J17" s="287"/>
      <c r="K17" s="1"/>
      <c r="L17" s="40"/>
      <c r="M17" s="40"/>
      <c r="N17" s="40"/>
      <c r="O17" s="50"/>
      <c r="P17" s="50"/>
      <c r="Q17" s="50"/>
      <c r="R17" s="50"/>
    </row>
    <row r="18" spans="2:18" x14ac:dyDescent="0.2">
      <c r="B18" s="176" t="s">
        <v>8</v>
      </c>
      <c r="C18" s="275">
        <v>0.95</v>
      </c>
      <c r="D18" s="275"/>
      <c r="E18" s="275">
        <v>0.95</v>
      </c>
      <c r="F18" s="275"/>
      <c r="G18" s="275">
        <v>0.95</v>
      </c>
      <c r="H18" s="275"/>
      <c r="I18" s="275">
        <v>0.95</v>
      </c>
      <c r="J18" s="275"/>
      <c r="K18" s="1"/>
      <c r="L18" s="40"/>
      <c r="M18" s="40"/>
      <c r="N18" s="40"/>
      <c r="O18" s="50"/>
      <c r="P18" s="50"/>
      <c r="Q18" s="50"/>
      <c r="R18" s="50"/>
    </row>
    <row r="19" spans="2:18" x14ac:dyDescent="0.2">
      <c r="B19" s="257" t="s">
        <v>131</v>
      </c>
      <c r="C19" s="275">
        <v>0.95</v>
      </c>
      <c r="D19" s="275"/>
      <c r="E19" s="275">
        <v>0.95</v>
      </c>
      <c r="F19" s="275"/>
      <c r="G19" s="275">
        <v>0.95</v>
      </c>
      <c r="H19" s="275"/>
      <c r="I19" s="275">
        <v>0.95</v>
      </c>
      <c r="J19" s="275"/>
    </row>
    <row r="20" spans="2:18" x14ac:dyDescent="0.2">
      <c r="B20" s="17"/>
    </row>
    <row r="21" spans="2:18" ht="15.75" customHeight="1" thickBot="1" x14ac:dyDescent="0.3">
      <c r="B21" s="18" t="s">
        <v>11</v>
      </c>
      <c r="C21" s="18"/>
      <c r="I21" s="1"/>
      <c r="J21" s="2"/>
      <c r="K21" s="1"/>
      <c r="L21" s="2"/>
      <c r="M21" s="3"/>
    </row>
    <row r="22" spans="2:18" ht="15.75" customHeight="1" thickBot="1" x14ac:dyDescent="0.3">
      <c r="B22" s="18"/>
      <c r="C22" s="289" t="s">
        <v>133</v>
      </c>
      <c r="D22" s="290"/>
      <c r="E22" s="290"/>
      <c r="F22" s="290"/>
      <c r="G22" s="290"/>
      <c r="H22" s="290"/>
      <c r="I22" s="290"/>
      <c r="J22" s="291"/>
      <c r="K22" s="1"/>
      <c r="L22" s="2"/>
      <c r="M22" s="3"/>
    </row>
    <row r="23" spans="2:18" x14ac:dyDescent="0.2">
      <c r="B23" s="19" t="s">
        <v>12</v>
      </c>
      <c r="C23" s="20" t="s">
        <v>13</v>
      </c>
      <c r="D23" s="21" t="s">
        <v>14</v>
      </c>
      <c r="E23" s="20" t="s">
        <v>15</v>
      </c>
      <c r="F23" s="21" t="s">
        <v>14</v>
      </c>
      <c r="G23" s="20" t="s">
        <v>16</v>
      </c>
      <c r="H23" s="21" t="s">
        <v>14</v>
      </c>
      <c r="I23" s="20" t="s">
        <v>17</v>
      </c>
      <c r="J23" s="21" t="s">
        <v>14</v>
      </c>
      <c r="K23" s="22" t="s">
        <v>18</v>
      </c>
      <c r="L23" s="23" t="s">
        <v>19</v>
      </c>
      <c r="M23" s="171" t="s">
        <v>20</v>
      </c>
      <c r="N23" s="2"/>
    </row>
    <row r="24" spans="2:18" x14ac:dyDescent="0.2">
      <c r="B24" s="24" t="s">
        <v>21</v>
      </c>
      <c r="C24" s="261"/>
      <c r="D24" s="179">
        <v>30</v>
      </c>
      <c r="E24" s="261"/>
      <c r="F24" s="179">
        <v>55</v>
      </c>
      <c r="G24" s="261"/>
      <c r="H24" s="179">
        <v>70</v>
      </c>
      <c r="I24" s="261"/>
      <c r="J24" s="179">
        <v>77</v>
      </c>
      <c r="K24" s="265">
        <f>C24+E24+G24+I24</f>
        <v>0</v>
      </c>
      <c r="L24" s="25">
        <f>IF($K$28&gt;0,K24/$K$28,0)</f>
        <v>0</v>
      </c>
      <c r="M24" s="172">
        <f>IF(K24&gt;0,(C24*C16+E24*E16+G24*G16+I24*I16)/K24,0)</f>
        <v>0</v>
      </c>
      <c r="N24" s="2"/>
    </row>
    <row r="25" spans="2:18" x14ac:dyDescent="0.2">
      <c r="B25" s="26" t="s">
        <v>22</v>
      </c>
      <c r="C25" s="261"/>
      <c r="D25" s="179">
        <v>39</v>
      </c>
      <c r="E25" s="261"/>
      <c r="F25" s="179">
        <v>61</v>
      </c>
      <c r="G25" s="261"/>
      <c r="H25" s="179">
        <v>74</v>
      </c>
      <c r="I25" s="261"/>
      <c r="J25" s="179">
        <v>80</v>
      </c>
      <c r="K25" s="265">
        <f>C25+E25+G25+I25</f>
        <v>0</v>
      </c>
      <c r="L25" s="25">
        <f>IF($K$28&gt;0,K25/$K$28,0)</f>
        <v>0</v>
      </c>
      <c r="M25" s="172">
        <f t="shared" ref="M25:M26" si="0">IF(K25&gt;0,(C25*C17+E25*E17+G25*G17+I25*I17)/K25,0)</f>
        <v>0</v>
      </c>
      <c r="N25" s="2"/>
    </row>
    <row r="26" spans="2:18" x14ac:dyDescent="0.2">
      <c r="B26" s="24" t="s">
        <v>8</v>
      </c>
      <c r="C26" s="261">
        <v>43560</v>
      </c>
      <c r="D26" s="179">
        <v>98</v>
      </c>
      <c r="E26" s="261"/>
      <c r="F26" s="179">
        <v>98</v>
      </c>
      <c r="G26" s="261"/>
      <c r="H26" s="179">
        <v>98</v>
      </c>
      <c r="I26" s="261"/>
      <c r="J26" s="179">
        <v>98</v>
      </c>
      <c r="K26" s="265">
        <f>C26+E26+G26+I26</f>
        <v>43560</v>
      </c>
      <c r="L26" s="25">
        <f>IF($K$28&gt;0,K26/$K$28,0)</f>
        <v>1</v>
      </c>
      <c r="M26" s="172">
        <f t="shared" si="0"/>
        <v>0.95</v>
      </c>
      <c r="N26" s="27"/>
      <c r="O26" s="27"/>
    </row>
    <row r="27" spans="2:18" x14ac:dyDescent="0.2">
      <c r="B27" s="256" t="s">
        <v>131</v>
      </c>
      <c r="C27" s="262"/>
      <c r="D27" s="255">
        <v>98</v>
      </c>
      <c r="E27" s="262"/>
      <c r="F27" s="255">
        <v>98</v>
      </c>
      <c r="G27" s="262"/>
      <c r="H27" s="255">
        <v>98</v>
      </c>
      <c r="I27" s="262"/>
      <c r="J27" s="255">
        <v>98</v>
      </c>
      <c r="K27" s="265">
        <f>C27+E27+G27+I27</f>
        <v>0</v>
      </c>
      <c r="L27" s="25">
        <f>IF($K$28&gt;0,K27/$K$28,0)</f>
        <v>0</v>
      </c>
      <c r="M27" s="172">
        <f t="shared" ref="M27" si="1">IF(K27&gt;0,(C27*C19+E27*E19+G27*G19+I27*I19)/K27,0)</f>
        <v>0</v>
      </c>
      <c r="N27" s="27"/>
      <c r="O27" s="27"/>
    </row>
    <row r="28" spans="2:18" ht="13.5" customHeight="1" thickBot="1" x14ac:dyDescent="0.25">
      <c r="B28" s="28" t="s">
        <v>18</v>
      </c>
      <c r="C28" s="263">
        <f>SUM(C24:C27)</f>
        <v>43560</v>
      </c>
      <c r="D28" s="264"/>
      <c r="E28" s="263">
        <f>SUM(E24:E27)</f>
        <v>0</v>
      </c>
      <c r="F28" s="264"/>
      <c r="G28" s="263">
        <f>SUM(G24:G27)</f>
        <v>0</v>
      </c>
      <c r="H28" s="264"/>
      <c r="I28" s="263">
        <f>SUM(I24:I27)</f>
        <v>0</v>
      </c>
      <c r="J28" s="29"/>
      <c r="K28" s="266">
        <f>C28+E28+G28+I28</f>
        <v>43560</v>
      </c>
      <c r="L28" s="173">
        <f>IF($K$28&gt;0,K28/$K$28,0)</f>
        <v>1</v>
      </c>
      <c r="M28" s="258">
        <f>IF(K28&gt;0,(K24*M24+K25*M25+K26*M26)/K28,0)</f>
        <v>0.95</v>
      </c>
      <c r="N28" s="191"/>
      <c r="O28" s="31"/>
    </row>
    <row r="29" spans="2:18" x14ac:dyDescent="0.2">
      <c r="B29" s="17"/>
      <c r="I29" s="1"/>
      <c r="K29" s="1"/>
      <c r="L29" s="1"/>
      <c r="M29" s="7"/>
      <c r="N29" s="32"/>
      <c r="O29" s="33"/>
      <c r="P29" s="3"/>
    </row>
    <row r="30" spans="2:18" x14ac:dyDescent="0.2">
      <c r="B30" s="17"/>
      <c r="I30" s="1"/>
      <c r="K30" s="1"/>
      <c r="L30" s="1"/>
      <c r="N30" s="32"/>
      <c r="O30" s="33"/>
      <c r="P30" s="3"/>
    </row>
    <row r="31" spans="2:18" ht="15.75" customHeight="1" thickBot="1" x14ac:dyDescent="0.3">
      <c r="B31" s="18" t="s">
        <v>77</v>
      </c>
      <c r="C31" s="18"/>
      <c r="D31" s="18"/>
      <c r="I31" s="1"/>
      <c r="K31" s="1"/>
      <c r="L31" s="1"/>
      <c r="M31" s="2"/>
      <c r="N31" s="32"/>
      <c r="O31" s="33"/>
      <c r="P31" s="3"/>
    </row>
    <row r="32" spans="2:18" ht="15.75" customHeight="1" thickBot="1" x14ac:dyDescent="0.3">
      <c r="B32" s="18"/>
      <c r="C32" s="289" t="s">
        <v>133</v>
      </c>
      <c r="D32" s="290"/>
      <c r="E32" s="290"/>
      <c r="F32" s="290"/>
      <c r="G32" s="290"/>
      <c r="H32" s="290"/>
      <c r="I32" s="290"/>
      <c r="J32" s="291"/>
      <c r="K32" s="1"/>
      <c r="L32" s="2"/>
      <c r="M32" s="2"/>
      <c r="N32" s="32"/>
      <c r="O32" s="33"/>
      <c r="P32" s="3"/>
    </row>
    <row r="33" spans="2:16" x14ac:dyDescent="0.2">
      <c r="B33" s="19" t="s">
        <v>12</v>
      </c>
      <c r="C33" s="20" t="s">
        <v>13</v>
      </c>
      <c r="D33" s="21" t="s">
        <v>14</v>
      </c>
      <c r="E33" s="20" t="s">
        <v>15</v>
      </c>
      <c r="F33" s="21" t="s">
        <v>14</v>
      </c>
      <c r="G33" s="20" t="s">
        <v>16</v>
      </c>
      <c r="H33" s="21" t="s">
        <v>14</v>
      </c>
      <c r="I33" s="180" t="s">
        <v>17</v>
      </c>
      <c r="J33" s="21" t="s">
        <v>14</v>
      </c>
      <c r="K33" s="22" t="s">
        <v>18</v>
      </c>
      <c r="L33" s="23" t="s">
        <v>19</v>
      </c>
      <c r="M33" s="171" t="s">
        <v>20</v>
      </c>
      <c r="N33" s="32"/>
      <c r="O33" s="33"/>
      <c r="P33" s="3"/>
    </row>
    <row r="34" spans="2:16" x14ac:dyDescent="0.2">
      <c r="B34" s="24" t="s">
        <v>21</v>
      </c>
      <c r="C34" s="261"/>
      <c r="D34" s="179">
        <v>30</v>
      </c>
      <c r="E34" s="261"/>
      <c r="F34" s="179">
        <v>55</v>
      </c>
      <c r="G34" s="261"/>
      <c r="H34" s="179">
        <v>70</v>
      </c>
      <c r="I34" s="261"/>
      <c r="J34" s="179">
        <v>77</v>
      </c>
      <c r="K34" s="265">
        <f>C34+E34+G34+I34</f>
        <v>0</v>
      </c>
      <c r="L34" s="25">
        <f>IF($K$38&gt;0,K34/$K$38,0)</f>
        <v>0</v>
      </c>
      <c r="M34" s="172">
        <f>IF(K34&gt;0,(C34*C16+E34*E16+G34*G16+I34*I16)/K34,0)</f>
        <v>0</v>
      </c>
      <c r="N34" s="32"/>
      <c r="O34" s="33"/>
      <c r="P34" s="3"/>
    </row>
    <row r="35" spans="2:16" x14ac:dyDescent="0.2">
      <c r="B35" s="26" t="s">
        <v>22</v>
      </c>
      <c r="C35" s="261"/>
      <c r="D35" s="179">
        <v>39</v>
      </c>
      <c r="E35" s="261"/>
      <c r="F35" s="179">
        <v>61</v>
      </c>
      <c r="G35" s="261"/>
      <c r="H35" s="179">
        <v>74</v>
      </c>
      <c r="I35" s="261"/>
      <c r="J35" s="179">
        <v>80</v>
      </c>
      <c r="K35" s="265">
        <f>C35+E35+G35+I35</f>
        <v>0</v>
      </c>
      <c r="L35" s="25">
        <f>IF($K$38&gt;0,K35/$K$38,0)</f>
        <v>0</v>
      </c>
      <c r="M35" s="172">
        <f>IF(K35&gt;0,(C35*C17+E35*E17+G35*G17+I35*I17)/K35,0)</f>
        <v>0</v>
      </c>
      <c r="N35" s="32"/>
      <c r="O35" s="33"/>
      <c r="P35" s="3"/>
    </row>
    <row r="36" spans="2:16" x14ac:dyDescent="0.2">
      <c r="B36" s="24" t="s">
        <v>8</v>
      </c>
      <c r="C36" s="261">
        <v>43560</v>
      </c>
      <c r="D36" s="179">
        <v>98</v>
      </c>
      <c r="E36" s="261"/>
      <c r="F36" s="179">
        <v>98</v>
      </c>
      <c r="G36" s="261"/>
      <c r="H36" s="179">
        <v>98</v>
      </c>
      <c r="I36" s="261"/>
      <c r="J36" s="179">
        <v>98</v>
      </c>
      <c r="K36" s="265">
        <f>C36+E36+G36+I36</f>
        <v>43560</v>
      </c>
      <c r="L36" s="25">
        <f>IF($K$38&gt;0,K36/$K$38,0)</f>
        <v>1</v>
      </c>
      <c r="M36" s="172">
        <f>IF(K36&gt;0,(C36*C18+E36*E18+G36*G18+I36*I18)/K36,0)</f>
        <v>0.95</v>
      </c>
      <c r="N36" s="27"/>
      <c r="O36" s="27"/>
      <c r="P36" s="3"/>
    </row>
    <row r="37" spans="2:16" x14ac:dyDescent="0.2">
      <c r="B37" s="256" t="s">
        <v>131</v>
      </c>
      <c r="C37" s="262"/>
      <c r="D37" s="255">
        <v>98</v>
      </c>
      <c r="E37" s="262"/>
      <c r="F37" s="255">
        <v>98</v>
      </c>
      <c r="G37" s="262"/>
      <c r="H37" s="255">
        <v>98</v>
      </c>
      <c r="I37" s="262"/>
      <c r="J37" s="255">
        <v>98</v>
      </c>
      <c r="K37" s="265">
        <f>C37+E37+G37+I37</f>
        <v>0</v>
      </c>
      <c r="L37" s="25">
        <f>IF($K$38&gt;0,K37/$K$38,0)</f>
        <v>0</v>
      </c>
      <c r="M37" s="172">
        <f>IF(K37&gt;0,(C37*C19+E37*E19+G37*G19+I37*I19)/K37,0)</f>
        <v>0</v>
      </c>
      <c r="N37" s="27"/>
      <c r="O37" s="27"/>
      <c r="P37" s="3"/>
    </row>
    <row r="38" spans="2:16" ht="13.5" customHeight="1" thickBot="1" x14ac:dyDescent="0.25">
      <c r="B38" s="28" t="s">
        <v>18</v>
      </c>
      <c r="C38" s="263">
        <f>SUM(C34:C37)</f>
        <v>43560</v>
      </c>
      <c r="D38" s="29"/>
      <c r="E38" s="263">
        <f>SUM(E34:E37)</f>
        <v>0</v>
      </c>
      <c r="F38" s="29"/>
      <c r="G38" s="263">
        <f>SUM(G34:G37)</f>
        <v>0</v>
      </c>
      <c r="H38" s="29"/>
      <c r="I38" s="263">
        <f>SUM(I34:I37)</f>
        <v>0</v>
      </c>
      <c r="J38" s="29"/>
      <c r="K38" s="266">
        <f>C38+E38+G38+I38</f>
        <v>43560</v>
      </c>
      <c r="L38" s="173">
        <f>IF($K$38&gt;0,K38/$K$38,0)</f>
        <v>1</v>
      </c>
      <c r="M38" s="258">
        <f>IF(K38&gt;0,(K34*M34+K35*M35+K36*M36)/K38,0)</f>
        <v>0.95</v>
      </c>
      <c r="N38" s="30"/>
      <c r="O38" s="31"/>
      <c r="P38" s="3"/>
    </row>
    <row r="39" spans="2:16" x14ac:dyDescent="0.2">
      <c r="B39" s="17"/>
      <c r="M39" s="34"/>
    </row>
    <row r="40" spans="2:16" x14ac:dyDescent="0.2">
      <c r="B40" s="35"/>
      <c r="C40" s="35"/>
      <c r="D40" s="35"/>
    </row>
    <row r="41" spans="2:16" s="38" customFormat="1" ht="13.5" thickBot="1" x14ac:dyDescent="0.25">
      <c r="B41" s="40"/>
      <c r="C41" s="288"/>
      <c r="D41" s="288"/>
      <c r="E41" s="39"/>
      <c r="G41" s="39"/>
    </row>
    <row r="42" spans="2:16" ht="13.15" customHeight="1" thickBot="1" x14ac:dyDescent="0.25">
      <c r="B42" s="193" t="s">
        <v>76</v>
      </c>
      <c r="C42" s="279">
        <f>IF(K38=K28,IF(K38&gt;=43560,C12*(M36*K36+M35*K35+M34*K34)/12,IF(K36&gt;=5000,C12*(M36*K36+M35*K35+M34*K34)/12,"No SWMP Required")),"Error:Post-Development and Pre-Development Total Land Cover Must Be Equal")</f>
        <v>6724.5749999999998</v>
      </c>
      <c r="D42" s="280"/>
      <c r="E42" s="280"/>
      <c r="F42" s="280"/>
      <c r="G42" s="280"/>
      <c r="H42" s="280"/>
      <c r="I42" s="280"/>
      <c r="J42" s="280"/>
      <c r="K42" s="280"/>
      <c r="L42" s="281"/>
    </row>
    <row r="43" spans="2:16" ht="18" customHeight="1" x14ac:dyDescent="0.25">
      <c r="B43" s="41"/>
      <c r="C43" s="42"/>
      <c r="D43" s="42"/>
      <c r="E43" s="42"/>
      <c r="F43" s="43"/>
      <c r="G43" s="44"/>
      <c r="I43" s="192"/>
      <c r="K43" s="1"/>
    </row>
    <row r="44" spans="2:16" x14ac:dyDescent="0.2">
      <c r="B44" s="42"/>
      <c r="C44" s="38"/>
      <c r="D44" s="38"/>
      <c r="E44" s="42"/>
      <c r="F44" s="42"/>
      <c r="G44" s="44"/>
      <c r="K44" s="1"/>
    </row>
    <row r="45" spans="2:16" x14ac:dyDescent="0.2">
      <c r="B45" s="38"/>
      <c r="C45" s="38"/>
      <c r="D45" s="38"/>
      <c r="E45" s="42"/>
      <c r="F45" s="43"/>
      <c r="G45" s="44"/>
      <c r="K45" s="1"/>
    </row>
    <row r="46" spans="2:16" ht="18" customHeight="1" x14ac:dyDescent="0.25">
      <c r="B46" s="41"/>
      <c r="C46" s="42"/>
      <c r="D46" s="42"/>
      <c r="E46" s="42"/>
      <c r="F46" s="43"/>
      <c r="G46" s="44"/>
      <c r="K46" s="1"/>
    </row>
    <row r="47" spans="2:16" x14ac:dyDescent="0.2">
      <c r="B47" s="45"/>
      <c r="C47" s="42"/>
      <c r="D47" s="42"/>
      <c r="E47" s="38"/>
      <c r="F47" s="38"/>
      <c r="G47" s="44"/>
      <c r="K47" s="1"/>
    </row>
    <row r="48" spans="2:16" x14ac:dyDescent="0.2">
      <c r="B48" s="45"/>
      <c r="C48" s="42"/>
      <c r="D48" s="42"/>
      <c r="E48" s="38"/>
      <c r="F48" s="38"/>
      <c r="G48" s="44"/>
      <c r="K48" s="1"/>
    </row>
    <row r="49" spans="2:12" x14ac:dyDescent="0.2">
      <c r="B49" s="46"/>
      <c r="C49" s="47"/>
      <c r="D49" s="47"/>
      <c r="E49" s="38"/>
      <c r="F49" s="38"/>
      <c r="G49" s="44"/>
      <c r="K49" s="1"/>
    </row>
    <row r="50" spans="2:12" hidden="1" x14ac:dyDescent="0.2">
      <c r="B50" s="46" t="s">
        <v>24</v>
      </c>
      <c r="C50" s="44"/>
      <c r="D50" s="44"/>
      <c r="E50" s="38"/>
      <c r="F50" s="38"/>
      <c r="G50" s="44"/>
      <c r="K50" s="1"/>
    </row>
    <row r="51" spans="2:12" hidden="1" x14ac:dyDescent="0.2">
      <c r="B51" s="46" t="s">
        <v>23</v>
      </c>
      <c r="C51" s="42"/>
      <c r="D51" s="42"/>
      <c r="E51" s="38"/>
      <c r="F51" s="38"/>
      <c r="G51" s="44"/>
      <c r="K51" s="1"/>
    </row>
    <row r="52" spans="2:12" x14ac:dyDescent="0.2">
      <c r="B52" s="38"/>
      <c r="C52" s="42"/>
      <c r="D52" s="42"/>
      <c r="E52" s="42"/>
      <c r="F52" s="42"/>
      <c r="G52" s="44"/>
      <c r="H52" s="7"/>
      <c r="I52" s="48"/>
      <c r="K52" s="7"/>
    </row>
    <row r="53" spans="2:12" x14ac:dyDescent="0.2">
      <c r="B53" s="46"/>
      <c r="C53" s="42"/>
      <c r="D53" s="42"/>
      <c r="E53" s="42"/>
      <c r="F53" s="42"/>
      <c r="G53" s="44"/>
      <c r="H53" s="7"/>
      <c r="I53" s="48"/>
      <c r="K53" s="7"/>
    </row>
    <row r="54" spans="2:12" x14ac:dyDescent="0.2">
      <c r="B54" s="45"/>
      <c r="C54" s="42"/>
      <c r="D54" s="47"/>
      <c r="E54" s="42"/>
      <c r="F54" s="42"/>
      <c r="G54" s="44"/>
      <c r="H54" s="7"/>
      <c r="I54" s="48"/>
      <c r="K54" s="7"/>
    </row>
    <row r="55" spans="2:12" x14ac:dyDescent="0.2">
      <c r="B55" s="45"/>
      <c r="C55" s="47"/>
      <c r="D55" s="47"/>
      <c r="E55" s="47"/>
      <c r="F55" s="47"/>
      <c r="G55" s="47"/>
      <c r="H55" s="7"/>
      <c r="I55" s="48"/>
      <c r="K55" s="7"/>
    </row>
    <row r="56" spans="2:12" x14ac:dyDescent="0.2">
      <c r="B56" s="49"/>
      <c r="C56" s="50"/>
      <c r="D56" s="50"/>
      <c r="E56" s="44"/>
      <c r="F56" s="44"/>
      <c r="G56" s="50"/>
      <c r="H56" s="7"/>
      <c r="I56" s="48"/>
      <c r="K56" s="7"/>
      <c r="L56" s="1"/>
    </row>
    <row r="57" spans="2:12" x14ac:dyDescent="0.2">
      <c r="B57" s="49"/>
      <c r="C57" s="50"/>
      <c r="D57" s="50"/>
      <c r="E57" s="42"/>
      <c r="F57" s="42"/>
      <c r="G57" s="44"/>
      <c r="H57" s="7"/>
      <c r="I57" s="48"/>
      <c r="K57" s="7"/>
      <c r="L57" s="1"/>
    </row>
    <row r="58" spans="2:12" x14ac:dyDescent="0.2">
      <c r="B58" s="49"/>
      <c r="C58" s="50"/>
      <c r="D58" s="50"/>
      <c r="E58" s="42"/>
      <c r="F58" s="42"/>
      <c r="G58" s="44"/>
      <c r="H58" s="7"/>
      <c r="I58" s="48"/>
      <c r="K58" s="7"/>
      <c r="L58" s="1"/>
    </row>
    <row r="59" spans="2:12" x14ac:dyDescent="0.2">
      <c r="B59" s="49"/>
      <c r="C59" s="50"/>
      <c r="D59" s="50"/>
      <c r="E59" s="42"/>
      <c r="F59" s="42"/>
      <c r="G59" s="44"/>
      <c r="H59" s="7"/>
      <c r="I59" s="48"/>
      <c r="K59" s="7"/>
      <c r="L59" s="1"/>
    </row>
    <row r="60" spans="2:12" x14ac:dyDescent="0.2">
      <c r="B60" s="45"/>
      <c r="C60" s="42"/>
      <c r="D60" s="51"/>
      <c r="E60" s="42"/>
      <c r="F60" s="42"/>
      <c r="G60" s="42"/>
      <c r="H60" s="7"/>
      <c r="I60" s="48"/>
      <c r="K60" s="7"/>
      <c r="L60" s="1"/>
    </row>
    <row r="61" spans="2:12" x14ac:dyDescent="0.2">
      <c r="B61" s="46"/>
      <c r="C61" s="42"/>
      <c r="D61" s="42"/>
      <c r="E61" s="47"/>
      <c r="F61" s="47"/>
      <c r="G61" s="47"/>
      <c r="H61" s="7"/>
      <c r="I61" s="48"/>
      <c r="K61" s="7"/>
      <c r="L61" s="1"/>
    </row>
    <row r="62" spans="2:12" x14ac:dyDescent="0.2">
      <c r="B62" s="38"/>
      <c r="C62" s="38"/>
      <c r="D62" s="38"/>
      <c r="E62" s="50"/>
      <c r="F62" s="50"/>
      <c r="G62" s="50"/>
      <c r="H62" s="7"/>
      <c r="I62" s="48"/>
      <c r="K62" s="7"/>
      <c r="L62" s="1"/>
    </row>
    <row r="63" spans="2:12" x14ac:dyDescent="0.2">
      <c r="B63" s="47"/>
      <c r="C63" s="38"/>
      <c r="D63" s="38"/>
      <c r="E63" s="50"/>
      <c r="F63" s="50"/>
      <c r="G63" s="50"/>
      <c r="H63" s="7"/>
      <c r="I63" s="48"/>
      <c r="K63" s="7"/>
      <c r="L63" s="1"/>
    </row>
    <row r="64" spans="2:12" x14ac:dyDescent="0.2">
      <c r="B64" s="38"/>
      <c r="C64" s="31"/>
      <c r="D64" s="38"/>
      <c r="E64" s="50"/>
      <c r="F64" s="50"/>
      <c r="G64" s="50"/>
      <c r="H64" s="7"/>
      <c r="I64" s="48"/>
      <c r="K64" s="7"/>
      <c r="L64" s="1"/>
    </row>
    <row r="65" spans="2:12" x14ac:dyDescent="0.2">
      <c r="B65" s="38"/>
      <c r="C65" s="31"/>
      <c r="D65" s="38"/>
      <c r="E65" s="50"/>
      <c r="F65" s="50"/>
      <c r="G65" s="50"/>
      <c r="H65" s="7"/>
      <c r="I65" s="48"/>
      <c r="K65" s="7"/>
      <c r="L65" s="1"/>
    </row>
    <row r="66" spans="2:12" x14ac:dyDescent="0.2">
      <c r="B66" s="52"/>
      <c r="C66" s="31"/>
      <c r="D66" s="38"/>
      <c r="E66" s="42"/>
      <c r="F66" s="47"/>
      <c r="G66" s="50"/>
      <c r="H66" s="7"/>
      <c r="I66" s="48"/>
      <c r="K66" s="7"/>
      <c r="L66" s="1"/>
    </row>
    <row r="67" spans="2:12" x14ac:dyDescent="0.2">
      <c r="B67" s="38"/>
      <c r="C67" s="38"/>
      <c r="D67" s="38"/>
      <c r="E67" s="42"/>
      <c r="F67" s="42"/>
      <c r="G67" s="44"/>
      <c r="H67" s="7"/>
      <c r="I67" s="48"/>
      <c r="K67" s="7"/>
      <c r="L67" s="1"/>
    </row>
    <row r="68" spans="2:12" x14ac:dyDescent="0.2">
      <c r="B68" s="38"/>
      <c r="C68" s="38"/>
      <c r="D68" s="38"/>
      <c r="E68" s="38"/>
      <c r="F68" s="38"/>
      <c r="G68" s="38"/>
      <c r="L68" s="1"/>
    </row>
    <row r="69" spans="2:12" x14ac:dyDescent="0.2">
      <c r="B69" s="45"/>
      <c r="C69" s="27"/>
      <c r="D69" s="38"/>
      <c r="E69" s="38"/>
      <c r="F69" s="38"/>
      <c r="G69" s="38"/>
      <c r="L69" s="1"/>
    </row>
    <row r="70" spans="2:12" x14ac:dyDescent="0.2">
      <c r="B70" s="46"/>
      <c r="C70" s="50"/>
      <c r="D70" s="38"/>
      <c r="E70" s="38"/>
      <c r="F70" s="38"/>
      <c r="G70" s="38"/>
      <c r="L70" s="1"/>
    </row>
    <row r="71" spans="2:12" x14ac:dyDescent="0.2">
      <c r="B71" s="53"/>
      <c r="C71" s="54"/>
      <c r="D71" s="38"/>
      <c r="E71" s="38"/>
      <c r="F71" s="38"/>
      <c r="G71" s="38"/>
      <c r="L71" s="1"/>
    </row>
    <row r="72" spans="2:12" x14ac:dyDescent="0.2">
      <c r="B72" s="38"/>
      <c r="C72" s="38"/>
      <c r="D72" s="38"/>
      <c r="E72" s="38"/>
      <c r="F72" s="38"/>
      <c r="G72" s="38"/>
      <c r="I72" s="1"/>
      <c r="K72" s="1"/>
      <c r="L72" s="1"/>
    </row>
    <row r="73" spans="2:12" x14ac:dyDescent="0.2">
      <c r="B73" s="38"/>
      <c r="C73" s="38"/>
      <c r="D73" s="38"/>
      <c r="E73" s="38"/>
      <c r="F73" s="38"/>
      <c r="G73" s="38"/>
      <c r="I73" s="1"/>
      <c r="K73" s="1"/>
      <c r="L73" s="1"/>
    </row>
    <row r="74" spans="2:12" x14ac:dyDescent="0.2">
      <c r="B74" s="46"/>
      <c r="C74" s="38"/>
      <c r="D74" s="38"/>
      <c r="E74" s="38"/>
      <c r="F74" s="38"/>
      <c r="G74" s="38"/>
      <c r="I74" s="1"/>
      <c r="K74" s="1"/>
      <c r="L74" s="1"/>
    </row>
    <row r="75" spans="2:12" x14ac:dyDescent="0.2">
      <c r="B75" s="38"/>
      <c r="C75" s="38"/>
      <c r="D75" s="38"/>
      <c r="E75" s="38"/>
      <c r="F75" s="38"/>
      <c r="G75" s="38"/>
      <c r="I75" s="1"/>
      <c r="K75" s="1"/>
      <c r="L75" s="1"/>
    </row>
    <row r="76" spans="2:12" x14ac:dyDescent="0.2">
      <c r="B76" s="38"/>
      <c r="C76" s="38"/>
      <c r="D76" s="38"/>
      <c r="E76" s="38"/>
      <c r="F76" s="38"/>
      <c r="G76" s="38"/>
      <c r="I76" s="1"/>
      <c r="K76" s="1"/>
      <c r="L76" s="1"/>
    </row>
    <row r="77" spans="2:12" x14ac:dyDescent="0.2">
      <c r="E77" s="38"/>
      <c r="F77" s="38"/>
      <c r="G77" s="38"/>
      <c r="I77" s="1"/>
      <c r="K77" s="1"/>
      <c r="L77" s="1"/>
    </row>
    <row r="78" spans="2:12" x14ac:dyDescent="0.2">
      <c r="E78" s="38"/>
      <c r="F78" s="38"/>
      <c r="G78" s="38"/>
      <c r="I78" s="1"/>
      <c r="K78" s="1"/>
      <c r="L78" s="1"/>
    </row>
    <row r="79" spans="2:12" x14ac:dyDescent="0.2">
      <c r="E79" s="38"/>
      <c r="F79" s="38"/>
      <c r="G79" s="38"/>
      <c r="I79" s="1"/>
      <c r="K79" s="1"/>
      <c r="L79" s="1"/>
    </row>
    <row r="80" spans="2:12" x14ac:dyDescent="0.2">
      <c r="E80" s="38"/>
      <c r="F80" s="38"/>
      <c r="G80" s="38"/>
      <c r="I80" s="1"/>
      <c r="K80" s="1"/>
      <c r="L80" s="1"/>
    </row>
    <row r="81" spans="5:12" x14ac:dyDescent="0.2">
      <c r="E81" s="38"/>
      <c r="F81" s="38"/>
      <c r="G81" s="38"/>
      <c r="I81" s="1"/>
      <c r="K81" s="1"/>
      <c r="L81" s="1"/>
    </row>
    <row r="82" spans="5:12" x14ac:dyDescent="0.2">
      <c r="E82" s="38"/>
      <c r="F82" s="38"/>
      <c r="G82" s="38"/>
      <c r="I82" s="1"/>
      <c r="K82" s="1"/>
      <c r="L82" s="1"/>
    </row>
  </sheetData>
  <mergeCells count="28">
    <mergeCell ref="C42:L42"/>
    <mergeCell ref="C14:J14"/>
    <mergeCell ref="I15:J15"/>
    <mergeCell ref="G15:H15"/>
    <mergeCell ref="E15:F15"/>
    <mergeCell ref="C15:D15"/>
    <mergeCell ref="C17:D17"/>
    <mergeCell ref="E17:F17"/>
    <mergeCell ref="G17:H17"/>
    <mergeCell ref="I17:J17"/>
    <mergeCell ref="C41:D41"/>
    <mergeCell ref="C22:J22"/>
    <mergeCell ref="C32:J32"/>
    <mergeCell ref="C16:D16"/>
    <mergeCell ref="C18:D18"/>
    <mergeCell ref="E16:F16"/>
    <mergeCell ref="G19:H19"/>
    <mergeCell ref="I19:J19"/>
    <mergeCell ref="C19:D19"/>
    <mergeCell ref="E19:F19"/>
    <mergeCell ref="B1:I1"/>
    <mergeCell ref="C10:I10"/>
    <mergeCell ref="C9:I9"/>
    <mergeCell ref="E18:F18"/>
    <mergeCell ref="G16:H16"/>
    <mergeCell ref="G18:H18"/>
    <mergeCell ref="I16:J16"/>
    <mergeCell ref="I18:J18"/>
  </mergeCells>
  <dataValidations disablePrompts="1" count="1">
    <dataValidation type="list" allowBlank="1" showErrorMessage="1" sqref="E40" xr:uid="{00000000-0002-0000-0000-000000000000}">
      <formula1>#REF!</formula1>
    </dataValidation>
  </dataValidations>
  <printOptions gridLines="1"/>
  <pageMargins left="0.75" right="0.75" top="1" bottom="1" header="0.5" footer="0.5"/>
  <pageSetup scale="90" fitToHeight="2" orientation="portrait" r:id="rId1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3E36EBC2-428F-42E9-B6DE-A79998E1B4EA}">
          <x14:formula1>
            <xm:f>'Lookup Tables'!$A$2:$A$4</xm:f>
          </x14:formula1>
          <xm:sqref>C10:I10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G280"/>
  <sheetViews>
    <sheetView tabSelected="1" topLeftCell="A17" workbookViewId="0">
      <selection activeCell="L17" sqref="L17"/>
    </sheetView>
  </sheetViews>
  <sheetFormatPr defaultColWidth="8.85546875" defaultRowHeight="12.75" x14ac:dyDescent="0.2"/>
  <cols>
    <col min="1" max="1" width="51.85546875" style="1" customWidth="1"/>
    <col min="2" max="3" width="11" style="2" customWidth="1"/>
    <col min="4" max="5" width="11" style="1" customWidth="1"/>
    <col min="6" max="6" width="13.42578125" style="2" customWidth="1"/>
    <col min="7" max="7" width="13.85546875" style="1" customWidth="1"/>
    <col min="8" max="9" width="9.7109375" style="1" customWidth="1"/>
    <col min="10" max="10" width="11.28515625" style="1" customWidth="1"/>
    <col min="11" max="11" width="11.7109375" style="1" customWidth="1"/>
    <col min="12" max="12" width="11.85546875" style="55" customWidth="1"/>
    <col min="13" max="14" width="13.85546875" style="55" customWidth="1"/>
    <col min="15" max="18" width="16" style="2" customWidth="1"/>
    <col min="19" max="25" width="14.7109375" style="2" customWidth="1"/>
    <col min="26" max="26" width="10.5703125" style="1" customWidth="1"/>
    <col min="27" max="35" width="9.140625" style="1" customWidth="1"/>
    <col min="36" max="42" width="9.140625" style="36" customWidth="1"/>
    <col min="43" max="47" width="8.85546875" style="1" customWidth="1"/>
    <col min="48" max="16384" width="8.85546875" style="1"/>
  </cols>
  <sheetData>
    <row r="1" spans="1:111" ht="18.75" customHeight="1" x14ac:dyDescent="0.25">
      <c r="A1" s="276" t="s">
        <v>78</v>
      </c>
      <c r="B1" s="276"/>
      <c r="C1" s="276"/>
      <c r="D1" s="276"/>
      <c r="E1" s="4"/>
      <c r="F1" s="216"/>
      <c r="G1" s="181"/>
      <c r="H1" s="181"/>
      <c r="I1" s="181"/>
      <c r="J1" s="18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AJ1" s="1"/>
      <c r="AK1" s="1"/>
      <c r="AL1" s="1"/>
      <c r="AM1" s="1"/>
      <c r="AN1" s="1"/>
      <c r="AO1" s="1"/>
      <c r="AP1" s="1"/>
    </row>
    <row r="2" spans="1:111" ht="18" customHeight="1" x14ac:dyDescent="0.25">
      <c r="A2" s="4"/>
      <c r="B2" s="57"/>
      <c r="C2" s="57"/>
      <c r="D2" s="5"/>
      <c r="E2" s="5"/>
      <c r="F2" s="1"/>
      <c r="G2" s="5"/>
      <c r="H2" s="5"/>
      <c r="I2" s="5"/>
      <c r="J2" s="5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AJ2" s="1"/>
      <c r="AK2" s="1"/>
      <c r="AL2" s="1"/>
      <c r="AM2" s="1"/>
      <c r="AN2" s="1"/>
      <c r="AO2" s="1"/>
      <c r="AP2" s="1"/>
    </row>
    <row r="3" spans="1:111" ht="18" customHeight="1" x14ac:dyDescent="0.25">
      <c r="A3" s="181" t="s">
        <v>91</v>
      </c>
      <c r="B3" s="57"/>
      <c r="C3" s="57"/>
      <c r="D3" s="5"/>
      <c r="E3" s="5"/>
      <c r="F3" s="1"/>
      <c r="G3" s="5"/>
      <c r="H3" s="5"/>
      <c r="I3" s="5"/>
      <c r="J3" s="5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AJ3" s="1"/>
      <c r="AK3" s="1"/>
      <c r="AL3" s="1"/>
      <c r="AM3" s="1"/>
      <c r="AN3" s="1"/>
      <c r="AO3" s="1"/>
      <c r="AP3" s="1"/>
    </row>
    <row r="4" spans="1:111" ht="18" customHeight="1" x14ac:dyDescent="0.25">
      <c r="A4" s="18" t="s">
        <v>77</v>
      </c>
      <c r="B4" s="57"/>
      <c r="C4" s="57"/>
      <c r="D4" s="5"/>
      <c r="E4" s="5"/>
      <c r="F4" s="1"/>
      <c r="G4" s="5"/>
      <c r="H4" s="5"/>
      <c r="I4" s="5"/>
      <c r="J4" s="5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AJ4" s="1"/>
      <c r="AK4" s="1"/>
      <c r="AL4" s="1"/>
      <c r="AM4" s="1"/>
      <c r="AN4" s="1"/>
      <c r="AO4" s="1"/>
      <c r="AP4" s="1"/>
    </row>
    <row r="5" spans="1:111" ht="18" customHeight="1" x14ac:dyDescent="0.25">
      <c r="A5" s="18"/>
      <c r="B5" s="304" t="s">
        <v>133</v>
      </c>
      <c r="C5" s="305"/>
      <c r="D5" s="305"/>
      <c r="E5" s="305"/>
      <c r="F5" s="305"/>
      <c r="G5" s="5"/>
      <c r="H5" s="5"/>
      <c r="I5" s="5"/>
      <c r="J5" s="5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AJ5" s="1"/>
      <c r="AK5" s="1"/>
      <c r="AL5" s="1"/>
      <c r="AM5" s="1"/>
      <c r="AN5" s="1"/>
      <c r="AO5" s="1"/>
      <c r="AP5" s="1"/>
    </row>
    <row r="6" spans="1:111" ht="18" customHeight="1" x14ac:dyDescent="0.2">
      <c r="A6" s="175" t="s">
        <v>12</v>
      </c>
      <c r="B6" s="211" t="s">
        <v>13</v>
      </c>
      <c r="C6" s="211" t="s">
        <v>15</v>
      </c>
      <c r="D6" s="212" t="s">
        <v>16</v>
      </c>
      <c r="E6" s="217" t="s">
        <v>17</v>
      </c>
      <c r="F6" s="215" t="s">
        <v>18</v>
      </c>
      <c r="G6" s="175" t="s">
        <v>19</v>
      </c>
      <c r="H6" s="218" t="s">
        <v>20</v>
      </c>
      <c r="I6" s="5"/>
      <c r="J6" s="5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AJ6" s="1"/>
      <c r="AK6" s="1"/>
      <c r="AL6" s="1"/>
      <c r="AM6" s="1"/>
      <c r="AN6" s="1"/>
      <c r="AO6" s="1"/>
      <c r="AP6" s="1"/>
    </row>
    <row r="7" spans="1:111" ht="18" customHeight="1" x14ac:dyDescent="0.2">
      <c r="A7" s="213" t="s">
        <v>21</v>
      </c>
      <c r="B7" s="70"/>
      <c r="C7" s="70"/>
      <c r="D7" s="70"/>
      <c r="E7" s="267"/>
      <c r="F7" s="268">
        <f>SUM(B7:E7)</f>
        <v>0</v>
      </c>
      <c r="G7" s="219">
        <f>IF($F$11&gt;0,F7/$F$11,0)</f>
        <v>0</v>
      </c>
      <c r="H7" s="220">
        <f>IF(F7&gt;0,(B7*'Site Data'!C16:D16+C7*'Site Data'!E16:F16+D7*'Site Data'!G16:H16+E7*'Site Data'!I16:J16)/F7,0)</f>
        <v>0</v>
      </c>
      <c r="I7" s="5"/>
      <c r="J7" s="5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AJ7" s="1"/>
      <c r="AK7" s="1"/>
      <c r="AL7" s="1"/>
      <c r="AM7" s="1"/>
      <c r="AN7" s="1"/>
      <c r="AO7" s="1"/>
      <c r="AP7" s="1"/>
    </row>
    <row r="8" spans="1:111" ht="18" customHeight="1" x14ac:dyDescent="0.2">
      <c r="A8" s="214" t="s">
        <v>22</v>
      </c>
      <c r="B8" s="70"/>
      <c r="C8" s="70"/>
      <c r="D8" s="70"/>
      <c r="E8" s="267"/>
      <c r="F8" s="268">
        <f t="shared" ref="F8:F11" si="0">SUM(B8:E8)</f>
        <v>0</v>
      </c>
      <c r="G8" s="219">
        <f>IF($F$11&gt;0,F8/$F$11,0)</f>
        <v>0</v>
      </c>
      <c r="H8" s="220">
        <f>IF(F8&gt;0,(B8*'Site Data'!C17:D17+C8*'Site Data'!E17:F17+D8*'Site Data'!G17:H17+E8*'Site Data'!I17:J17)/F8,0)</f>
        <v>0</v>
      </c>
      <c r="I8" s="5"/>
      <c r="J8" s="5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AJ8" s="1"/>
      <c r="AK8" s="1"/>
      <c r="AL8" s="1"/>
      <c r="AM8" s="1"/>
      <c r="AN8" s="1"/>
      <c r="AO8" s="1"/>
      <c r="AP8" s="1"/>
    </row>
    <row r="9" spans="1:111" ht="18" customHeight="1" x14ac:dyDescent="0.2">
      <c r="A9" s="213" t="s">
        <v>8</v>
      </c>
      <c r="B9" s="70"/>
      <c r="C9" s="70"/>
      <c r="D9" s="70"/>
      <c r="E9" s="267"/>
      <c r="F9" s="268">
        <f t="shared" si="0"/>
        <v>0</v>
      </c>
      <c r="G9" s="219">
        <f>IF($F$11&gt;0,F9/$F$11,0)</f>
        <v>0</v>
      </c>
      <c r="H9" s="220">
        <v>0.95</v>
      </c>
      <c r="I9" s="5"/>
      <c r="J9" s="5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AJ9" s="1"/>
      <c r="AK9" s="1"/>
      <c r="AL9" s="1"/>
      <c r="AM9" s="1"/>
      <c r="AN9" s="1"/>
      <c r="AO9" s="1"/>
      <c r="AP9" s="1"/>
    </row>
    <row r="10" spans="1:111" ht="18" customHeight="1" x14ac:dyDescent="0.2">
      <c r="A10" s="257" t="s">
        <v>131</v>
      </c>
      <c r="B10" s="70"/>
      <c r="C10" s="70"/>
      <c r="D10" s="70"/>
      <c r="E10" s="267"/>
      <c r="F10" s="268">
        <f t="shared" si="0"/>
        <v>0</v>
      </c>
      <c r="G10" s="219">
        <f>IF($F$11&gt;0,F10/$F$11,0)</f>
        <v>0</v>
      </c>
      <c r="H10" s="220">
        <v>0.95</v>
      </c>
      <c r="I10" s="5"/>
      <c r="J10" s="5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AJ10" s="1"/>
      <c r="AK10" s="1"/>
      <c r="AL10" s="1"/>
      <c r="AM10" s="1"/>
      <c r="AN10" s="1"/>
      <c r="AO10" s="1"/>
      <c r="AP10" s="1"/>
    </row>
    <row r="11" spans="1:111" ht="18" customHeight="1" x14ac:dyDescent="0.2">
      <c r="A11" s="215" t="s">
        <v>18</v>
      </c>
      <c r="B11" s="269">
        <f>SUM(B7:B10)</f>
        <v>0</v>
      </c>
      <c r="C11" s="269">
        <f t="shared" ref="C11:E11" si="1">SUM(C7:C10)</f>
        <v>0</v>
      </c>
      <c r="D11" s="269">
        <f t="shared" si="1"/>
        <v>0</v>
      </c>
      <c r="E11" s="269">
        <f t="shared" si="1"/>
        <v>0</v>
      </c>
      <c r="F11" s="268">
        <f t="shared" si="0"/>
        <v>0</v>
      </c>
      <c r="G11" s="219">
        <f>IF($F$11&gt;0,F11/$F$11,0)</f>
        <v>0</v>
      </c>
      <c r="H11" s="220">
        <f>IF(F11&gt;0,(F7*H7+F8*H8+F9*H9+F10*H10)/F11,0)</f>
        <v>0</v>
      </c>
      <c r="I11" s="5"/>
      <c r="J11" s="5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AJ11" s="1"/>
      <c r="AK11" s="1"/>
      <c r="AL11" s="1"/>
      <c r="AM11" s="1"/>
      <c r="AN11" s="1"/>
      <c r="AO11" s="1"/>
      <c r="AP11" s="1"/>
    </row>
    <row r="12" spans="1:111" ht="18" customHeight="1" x14ac:dyDescent="0.25">
      <c r="A12" s="181"/>
      <c r="B12" s="57"/>
      <c r="C12" s="57"/>
      <c r="D12" s="5"/>
      <c r="E12" s="5"/>
      <c r="F12" s="1"/>
      <c r="G12" s="5"/>
      <c r="H12" s="5"/>
      <c r="I12" s="5"/>
      <c r="J12" s="5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AJ12" s="1"/>
      <c r="AK12" s="1"/>
      <c r="AL12" s="1"/>
      <c r="AM12" s="1"/>
      <c r="AN12" s="1"/>
      <c r="AO12" s="1"/>
      <c r="AP12" s="1"/>
    </row>
    <row r="13" spans="1:111" s="7" customFormat="1" ht="18.75" customHeight="1" thickBot="1" x14ac:dyDescent="0.3">
      <c r="A13" s="60" t="s">
        <v>25</v>
      </c>
      <c r="B13" s="48"/>
      <c r="C13" s="48"/>
      <c r="F13" s="5"/>
      <c r="K13" s="44"/>
      <c r="L13" s="61"/>
      <c r="M13" s="58"/>
      <c r="N13" s="58"/>
      <c r="O13" s="48"/>
      <c r="P13" s="48"/>
      <c r="Q13" s="48"/>
      <c r="R13" s="48"/>
      <c r="S13" s="34"/>
      <c r="T13" s="34"/>
      <c r="U13" s="34"/>
      <c r="V13" s="34"/>
      <c r="W13" s="34"/>
      <c r="X13" s="34"/>
      <c r="Y13" s="34"/>
      <c r="AJ13" s="59"/>
      <c r="AK13" s="59"/>
      <c r="AL13" s="59"/>
      <c r="AM13" s="59"/>
      <c r="AN13" s="59"/>
      <c r="AO13" s="59"/>
      <c r="AP13" s="59"/>
    </row>
    <row r="14" spans="1:111" s="7" customFormat="1" ht="18.75" customHeight="1" thickBot="1" x14ac:dyDescent="0.3">
      <c r="A14" s="60"/>
      <c r="B14" s="314" t="s">
        <v>87</v>
      </c>
      <c r="C14" s="315"/>
      <c r="D14" s="315"/>
      <c r="E14" s="316"/>
      <c r="F14" s="297" t="s">
        <v>84</v>
      </c>
      <c r="G14" s="311" t="s">
        <v>29</v>
      </c>
      <c r="H14" s="300" t="s">
        <v>80</v>
      </c>
      <c r="I14" s="301"/>
      <c r="J14" s="301"/>
      <c r="K14" s="297"/>
      <c r="L14" s="300" t="s">
        <v>119</v>
      </c>
      <c r="M14" s="301"/>
      <c r="N14" s="301"/>
      <c r="O14" s="301"/>
      <c r="P14" s="297"/>
      <c r="Q14" s="306" t="s">
        <v>135</v>
      </c>
      <c r="R14" s="306" t="s">
        <v>136</v>
      </c>
      <c r="S14" s="306" t="s">
        <v>137</v>
      </c>
      <c r="T14" s="34"/>
      <c r="U14" s="34"/>
      <c r="V14" s="34"/>
      <c r="W14" s="34"/>
      <c r="X14" s="34"/>
      <c r="Y14" s="34"/>
      <c r="Z14" s="34"/>
      <c r="AK14" s="59"/>
      <c r="AL14" s="59"/>
      <c r="AM14" s="59"/>
      <c r="AN14" s="59"/>
      <c r="AO14" s="59"/>
      <c r="AP14" s="59"/>
      <c r="AQ14" s="59"/>
    </row>
    <row r="15" spans="1:111" s="62" customFormat="1" ht="50.45" customHeight="1" x14ac:dyDescent="0.2">
      <c r="A15" s="295"/>
      <c r="B15" s="201" t="s">
        <v>26</v>
      </c>
      <c r="C15" s="66" t="s">
        <v>27</v>
      </c>
      <c r="D15" s="202" t="s">
        <v>28</v>
      </c>
      <c r="E15" s="259" t="s">
        <v>132</v>
      </c>
      <c r="F15" s="298"/>
      <c r="G15" s="312"/>
      <c r="H15" s="302"/>
      <c r="I15" s="303"/>
      <c r="J15" s="303"/>
      <c r="K15" s="298"/>
      <c r="L15" s="308"/>
      <c r="M15" s="309"/>
      <c r="N15" s="309"/>
      <c r="O15" s="309"/>
      <c r="P15" s="310"/>
      <c r="Q15" s="307"/>
      <c r="R15" s="307"/>
      <c r="S15" s="307"/>
      <c r="T15" s="63"/>
      <c r="U15" s="63"/>
      <c r="V15" s="63"/>
      <c r="W15" s="63"/>
      <c r="X15" s="63"/>
      <c r="Y15" s="63"/>
      <c r="Z15" s="63"/>
      <c r="AA15" s="65"/>
      <c r="AB15" s="62" t="s">
        <v>30</v>
      </c>
      <c r="AK15" s="64"/>
      <c r="AL15" s="64"/>
      <c r="AM15" s="64"/>
      <c r="AN15" s="64"/>
      <c r="AO15" s="64"/>
      <c r="AP15" s="64"/>
      <c r="AQ15" s="64"/>
      <c r="AX15" s="233" t="s">
        <v>116</v>
      </c>
      <c r="BG15" s="64"/>
      <c r="BH15" s="64"/>
      <c r="BI15" s="64"/>
      <c r="BJ15" s="64"/>
      <c r="BK15" s="64"/>
      <c r="BL15" s="64"/>
      <c r="BS15" s="233" t="s">
        <v>117</v>
      </c>
      <c r="CB15" s="64"/>
      <c r="CC15" s="64"/>
      <c r="CD15" s="64"/>
      <c r="CE15" s="64"/>
      <c r="CF15" s="64"/>
      <c r="CG15" s="64"/>
      <c r="CN15" s="233" t="s">
        <v>118</v>
      </c>
      <c r="CW15" s="64"/>
      <c r="CX15" s="64"/>
      <c r="CY15" s="64"/>
      <c r="CZ15" s="64"/>
      <c r="DA15" s="64"/>
      <c r="DB15" s="64"/>
    </row>
    <row r="16" spans="1:111" s="62" customFormat="1" ht="51" customHeight="1" thickBot="1" x14ac:dyDescent="0.25">
      <c r="A16" s="296"/>
      <c r="B16" s="194" t="s">
        <v>134</v>
      </c>
      <c r="C16" s="195" t="s">
        <v>134</v>
      </c>
      <c r="D16" s="196" t="s">
        <v>134</v>
      </c>
      <c r="E16" s="260" t="s">
        <v>133</v>
      </c>
      <c r="F16" s="299"/>
      <c r="G16" s="313"/>
      <c r="H16" s="198" t="s">
        <v>138</v>
      </c>
      <c r="I16" s="199" t="s">
        <v>81</v>
      </c>
      <c r="J16" s="199" t="s">
        <v>82</v>
      </c>
      <c r="K16" s="200" t="s">
        <v>83</v>
      </c>
      <c r="L16" s="205" t="s">
        <v>31</v>
      </c>
      <c r="M16" s="206" t="s">
        <v>32</v>
      </c>
      <c r="N16" s="206" t="s">
        <v>33</v>
      </c>
      <c r="O16" s="206" t="s">
        <v>34</v>
      </c>
      <c r="P16" s="207" t="s">
        <v>67</v>
      </c>
      <c r="Q16" s="307"/>
      <c r="R16" s="307"/>
      <c r="S16" s="307"/>
      <c r="T16" s="67"/>
      <c r="U16" s="210" t="s">
        <v>113</v>
      </c>
      <c r="V16" s="210" t="s">
        <v>88</v>
      </c>
      <c r="W16" s="210" t="s">
        <v>114</v>
      </c>
      <c r="X16" s="210" t="s">
        <v>89</v>
      </c>
      <c r="Y16" s="210" t="s">
        <v>115</v>
      </c>
      <c r="Z16" s="210" t="s">
        <v>90</v>
      </c>
      <c r="AA16" s="68"/>
      <c r="AB16" s="69" t="s">
        <v>106</v>
      </c>
      <c r="AC16" s="69" t="s">
        <v>107</v>
      </c>
      <c r="AD16" s="69" t="s">
        <v>35</v>
      </c>
      <c r="AE16" s="69" t="s">
        <v>92</v>
      </c>
      <c r="AF16" s="69" t="s">
        <v>36</v>
      </c>
      <c r="AG16" s="69" t="s">
        <v>37</v>
      </c>
      <c r="AH16" s="69" t="s">
        <v>38</v>
      </c>
      <c r="AI16" s="69" t="s">
        <v>93</v>
      </c>
      <c r="AJ16" s="69" t="s">
        <v>39</v>
      </c>
      <c r="AK16" s="69" t="s">
        <v>105</v>
      </c>
      <c r="AL16" s="69" t="s">
        <v>85</v>
      </c>
      <c r="AM16" s="69" t="s">
        <v>94</v>
      </c>
      <c r="AN16" s="69" t="s">
        <v>40</v>
      </c>
      <c r="AO16" s="69" t="s">
        <v>41</v>
      </c>
      <c r="AP16" s="69" t="s">
        <v>42</v>
      </c>
      <c r="AQ16" s="69" t="s">
        <v>86</v>
      </c>
      <c r="AR16" s="69" t="s">
        <v>95</v>
      </c>
      <c r="AS16" s="69" t="s">
        <v>96</v>
      </c>
      <c r="AT16" s="222" t="s">
        <v>97</v>
      </c>
      <c r="AU16" s="222" t="s">
        <v>98</v>
      </c>
      <c r="AV16" s="222" t="s">
        <v>104</v>
      </c>
      <c r="AX16" s="69" t="s">
        <v>106</v>
      </c>
      <c r="AY16" s="69" t="s">
        <v>107</v>
      </c>
      <c r="AZ16" s="69" t="s">
        <v>35</v>
      </c>
      <c r="BA16" s="69" t="s">
        <v>92</v>
      </c>
      <c r="BB16" s="69" t="s">
        <v>36</v>
      </c>
      <c r="BC16" s="69" t="s">
        <v>37</v>
      </c>
      <c r="BD16" s="69" t="s">
        <v>38</v>
      </c>
      <c r="BE16" s="69" t="s">
        <v>93</v>
      </c>
      <c r="BF16" s="69" t="s">
        <v>39</v>
      </c>
      <c r="BG16" s="69" t="s">
        <v>105</v>
      </c>
      <c r="BH16" s="69" t="s">
        <v>85</v>
      </c>
      <c r="BI16" s="69" t="s">
        <v>94</v>
      </c>
      <c r="BJ16" s="69" t="s">
        <v>40</v>
      </c>
      <c r="BK16" s="69" t="s">
        <v>41</v>
      </c>
      <c r="BL16" s="69" t="s">
        <v>86</v>
      </c>
      <c r="BM16" s="69" t="s">
        <v>95</v>
      </c>
      <c r="BN16" s="69" t="s">
        <v>96</v>
      </c>
      <c r="BO16" s="222" t="s">
        <v>97</v>
      </c>
      <c r="BP16" s="222" t="s">
        <v>98</v>
      </c>
      <c r="BQ16" s="222" t="s">
        <v>104</v>
      </c>
      <c r="BS16" s="69" t="s">
        <v>106</v>
      </c>
      <c r="BT16" s="69" t="s">
        <v>107</v>
      </c>
      <c r="BU16" s="69" t="s">
        <v>35</v>
      </c>
      <c r="BV16" s="69" t="s">
        <v>92</v>
      </c>
      <c r="BW16" s="69" t="s">
        <v>36</v>
      </c>
      <c r="BX16" s="69" t="s">
        <v>37</v>
      </c>
      <c r="BY16" s="69" t="s">
        <v>38</v>
      </c>
      <c r="BZ16" s="69" t="s">
        <v>93</v>
      </c>
      <c r="CA16" s="69" t="s">
        <v>39</v>
      </c>
      <c r="CB16" s="69" t="s">
        <v>105</v>
      </c>
      <c r="CC16" s="69" t="s">
        <v>85</v>
      </c>
      <c r="CD16" s="69" t="s">
        <v>94</v>
      </c>
      <c r="CE16" s="69" t="s">
        <v>40</v>
      </c>
      <c r="CF16" s="69" t="s">
        <v>41</v>
      </c>
      <c r="CG16" s="69" t="s">
        <v>86</v>
      </c>
      <c r="CH16" s="69" t="s">
        <v>95</v>
      </c>
      <c r="CI16" s="69" t="s">
        <v>96</v>
      </c>
      <c r="CJ16" s="222" t="s">
        <v>97</v>
      </c>
      <c r="CK16" s="222" t="s">
        <v>98</v>
      </c>
      <c r="CL16" s="222" t="s">
        <v>104</v>
      </c>
      <c r="CN16" s="69" t="s">
        <v>106</v>
      </c>
      <c r="CO16" s="69" t="s">
        <v>107</v>
      </c>
      <c r="CP16" s="69" t="s">
        <v>35</v>
      </c>
      <c r="CQ16" s="69" t="s">
        <v>92</v>
      </c>
      <c r="CR16" s="69" t="s">
        <v>36</v>
      </c>
      <c r="CS16" s="69" t="s">
        <v>37</v>
      </c>
      <c r="CT16" s="69" t="s">
        <v>38</v>
      </c>
      <c r="CU16" s="69" t="s">
        <v>93</v>
      </c>
      <c r="CV16" s="69" t="s">
        <v>39</v>
      </c>
      <c r="CW16" s="69" t="s">
        <v>105</v>
      </c>
      <c r="CX16" s="69" t="s">
        <v>85</v>
      </c>
      <c r="CY16" s="69" t="s">
        <v>94</v>
      </c>
      <c r="CZ16" s="69" t="s">
        <v>40</v>
      </c>
      <c r="DA16" s="69" t="s">
        <v>41</v>
      </c>
      <c r="DB16" s="69" t="s">
        <v>86</v>
      </c>
      <c r="DC16" s="69" t="s">
        <v>95</v>
      </c>
      <c r="DD16" s="69" t="s">
        <v>96</v>
      </c>
      <c r="DE16" s="222" t="s">
        <v>97</v>
      </c>
      <c r="DF16" s="222" t="s">
        <v>98</v>
      </c>
      <c r="DG16" s="222" t="s">
        <v>104</v>
      </c>
    </row>
    <row r="17" spans="1:111" ht="19.5" customHeight="1" x14ac:dyDescent="0.2">
      <c r="A17" s="69" t="s">
        <v>106</v>
      </c>
      <c r="B17" s="197"/>
      <c r="C17" s="197"/>
      <c r="D17" s="197"/>
      <c r="E17" s="197"/>
      <c r="F17" s="197"/>
      <c r="G17" s="208"/>
      <c r="H17" s="270">
        <v>1</v>
      </c>
      <c r="I17" s="270">
        <v>1</v>
      </c>
      <c r="J17" s="270">
        <v>1</v>
      </c>
      <c r="K17" s="270">
        <v>1</v>
      </c>
      <c r="L17" s="71">
        <f>'Site Data'!$C$12*1.1/12*(B17*$H$7+C17*$H$8+D17*$H$9+E17*$H$10)</f>
        <v>0</v>
      </c>
      <c r="M17" s="232">
        <f>HLOOKUP($A17,$AB$16:$AV$45,30,FALSE)</f>
        <v>0</v>
      </c>
      <c r="N17" s="203">
        <f t="shared" ref="N17:N33" si="2">MIN(L17+M17,F17)</f>
        <v>0</v>
      </c>
      <c r="O17" s="204">
        <f>MIN(F17*H17,N17)</f>
        <v>0</v>
      </c>
      <c r="P17" s="204">
        <f t="shared" ref="P17:P23" si="3">L17+M17-O17</f>
        <v>0</v>
      </c>
      <c r="Q17" s="231">
        <f>MIN(F17*I17,MIN(F17,L17+V17))</f>
        <v>0</v>
      </c>
      <c r="R17" s="231">
        <f>MIN(F17*J17,MIN(F17,L17+X17))</f>
        <v>0</v>
      </c>
      <c r="S17" s="231">
        <f>MIN(F17*K17,MIN(F17,L17+Z17))</f>
        <v>0</v>
      </c>
      <c r="U17" s="234">
        <f>L17+V17-Q17</f>
        <v>0</v>
      </c>
      <c r="V17" s="232">
        <f>HLOOKUP($A17,$AX$16:$BQ$45,30,FALSE)</f>
        <v>0</v>
      </c>
      <c r="W17" s="234">
        <f>L17+X17-R17</f>
        <v>0</v>
      </c>
      <c r="X17" s="232">
        <f>HLOOKUP($A17,$BS$16:$CL$45,30,FALSE)</f>
        <v>0</v>
      </c>
      <c r="Y17" s="234">
        <f>L17+Z17-S17</f>
        <v>0</v>
      </c>
      <c r="Z17" s="232">
        <f>HLOOKUP($A17,$CN$16:$DG$45,30,FALSE)</f>
        <v>0</v>
      </c>
      <c r="AA17" s="74"/>
      <c r="AB17" s="75">
        <f t="shared" ref="AB17:AV17" si="4">IF($G17=AB$16,$P17,0)</f>
        <v>0</v>
      </c>
      <c r="AC17" s="75">
        <f t="shared" si="4"/>
        <v>0</v>
      </c>
      <c r="AD17" s="75">
        <f t="shared" si="4"/>
        <v>0</v>
      </c>
      <c r="AE17" s="75">
        <f t="shared" si="4"/>
        <v>0</v>
      </c>
      <c r="AF17" s="75">
        <f t="shared" si="4"/>
        <v>0</v>
      </c>
      <c r="AG17" s="75">
        <f t="shared" si="4"/>
        <v>0</v>
      </c>
      <c r="AH17" s="75">
        <f t="shared" si="4"/>
        <v>0</v>
      </c>
      <c r="AI17" s="75">
        <f t="shared" si="4"/>
        <v>0</v>
      </c>
      <c r="AJ17" s="75">
        <f t="shared" si="4"/>
        <v>0</v>
      </c>
      <c r="AK17" s="75">
        <f t="shared" si="4"/>
        <v>0</v>
      </c>
      <c r="AL17" s="75">
        <f t="shared" si="4"/>
        <v>0</v>
      </c>
      <c r="AM17" s="75">
        <f t="shared" si="4"/>
        <v>0</v>
      </c>
      <c r="AN17" s="75">
        <f t="shared" si="4"/>
        <v>0</v>
      </c>
      <c r="AO17" s="75">
        <f t="shared" si="4"/>
        <v>0</v>
      </c>
      <c r="AP17" s="75">
        <f t="shared" si="4"/>
        <v>0</v>
      </c>
      <c r="AQ17" s="75">
        <f t="shared" si="4"/>
        <v>0</v>
      </c>
      <c r="AR17" s="75">
        <f t="shared" si="4"/>
        <v>0</v>
      </c>
      <c r="AS17" s="75">
        <f t="shared" si="4"/>
        <v>0</v>
      </c>
      <c r="AT17" s="75">
        <f t="shared" si="4"/>
        <v>0</v>
      </c>
      <c r="AU17" s="75">
        <f t="shared" si="4"/>
        <v>0</v>
      </c>
      <c r="AV17" s="75">
        <f t="shared" si="4"/>
        <v>0</v>
      </c>
      <c r="AX17" s="75">
        <f t="shared" ref="AX17:BQ17" si="5">IF($G17=AX$16,$U17,0)</f>
        <v>0</v>
      </c>
      <c r="AY17" s="75">
        <f t="shared" si="5"/>
        <v>0</v>
      </c>
      <c r="AZ17" s="75">
        <f t="shared" si="5"/>
        <v>0</v>
      </c>
      <c r="BA17" s="75">
        <f t="shared" si="5"/>
        <v>0</v>
      </c>
      <c r="BB17" s="75">
        <f t="shared" si="5"/>
        <v>0</v>
      </c>
      <c r="BC17" s="75">
        <f t="shared" si="5"/>
        <v>0</v>
      </c>
      <c r="BD17" s="75">
        <f t="shared" si="5"/>
        <v>0</v>
      </c>
      <c r="BE17" s="75">
        <f t="shared" si="5"/>
        <v>0</v>
      </c>
      <c r="BF17" s="75">
        <f t="shared" si="5"/>
        <v>0</v>
      </c>
      <c r="BG17" s="75">
        <f t="shared" si="5"/>
        <v>0</v>
      </c>
      <c r="BH17" s="75">
        <f t="shared" si="5"/>
        <v>0</v>
      </c>
      <c r="BI17" s="75">
        <f t="shared" si="5"/>
        <v>0</v>
      </c>
      <c r="BJ17" s="75">
        <f t="shared" si="5"/>
        <v>0</v>
      </c>
      <c r="BK17" s="75">
        <f t="shared" si="5"/>
        <v>0</v>
      </c>
      <c r="BL17" s="75">
        <f t="shared" si="5"/>
        <v>0</v>
      </c>
      <c r="BM17" s="75">
        <f t="shared" si="5"/>
        <v>0</v>
      </c>
      <c r="BN17" s="75">
        <f t="shared" si="5"/>
        <v>0</v>
      </c>
      <c r="BO17" s="75">
        <f t="shared" si="5"/>
        <v>0</v>
      </c>
      <c r="BP17" s="75">
        <f t="shared" si="5"/>
        <v>0</v>
      </c>
      <c r="BQ17" s="75">
        <f t="shared" si="5"/>
        <v>0</v>
      </c>
      <c r="BS17" s="75">
        <f t="shared" ref="BS17:CL17" si="6">IF($G17=BS$16,$W17,0)</f>
        <v>0</v>
      </c>
      <c r="BT17" s="75">
        <f t="shared" si="6"/>
        <v>0</v>
      </c>
      <c r="BU17" s="75">
        <f t="shared" si="6"/>
        <v>0</v>
      </c>
      <c r="BV17" s="75">
        <f t="shared" si="6"/>
        <v>0</v>
      </c>
      <c r="BW17" s="75">
        <f t="shared" si="6"/>
        <v>0</v>
      </c>
      <c r="BX17" s="75">
        <f t="shared" si="6"/>
        <v>0</v>
      </c>
      <c r="BY17" s="75">
        <f t="shared" si="6"/>
        <v>0</v>
      </c>
      <c r="BZ17" s="75">
        <f t="shared" si="6"/>
        <v>0</v>
      </c>
      <c r="CA17" s="75">
        <f t="shared" si="6"/>
        <v>0</v>
      </c>
      <c r="CB17" s="75">
        <f t="shared" si="6"/>
        <v>0</v>
      </c>
      <c r="CC17" s="75">
        <f t="shared" si="6"/>
        <v>0</v>
      </c>
      <c r="CD17" s="75">
        <f t="shared" si="6"/>
        <v>0</v>
      </c>
      <c r="CE17" s="75">
        <f t="shared" si="6"/>
        <v>0</v>
      </c>
      <c r="CF17" s="75">
        <f t="shared" si="6"/>
        <v>0</v>
      </c>
      <c r="CG17" s="75">
        <f t="shared" si="6"/>
        <v>0</v>
      </c>
      <c r="CH17" s="75">
        <f t="shared" si="6"/>
        <v>0</v>
      </c>
      <c r="CI17" s="75">
        <f t="shared" si="6"/>
        <v>0</v>
      </c>
      <c r="CJ17" s="75">
        <f t="shared" si="6"/>
        <v>0</v>
      </c>
      <c r="CK17" s="75">
        <f t="shared" si="6"/>
        <v>0</v>
      </c>
      <c r="CL17" s="75">
        <f t="shared" si="6"/>
        <v>0</v>
      </c>
      <c r="CN17" s="75">
        <f t="shared" ref="CN17:DG17" si="7">IF($G17=CN$16,$Y17,0)</f>
        <v>0</v>
      </c>
      <c r="CO17" s="75">
        <f t="shared" si="7"/>
        <v>0</v>
      </c>
      <c r="CP17" s="75">
        <f t="shared" si="7"/>
        <v>0</v>
      </c>
      <c r="CQ17" s="75">
        <f t="shared" si="7"/>
        <v>0</v>
      </c>
      <c r="CR17" s="75">
        <f t="shared" si="7"/>
        <v>0</v>
      </c>
      <c r="CS17" s="75">
        <f t="shared" si="7"/>
        <v>0</v>
      </c>
      <c r="CT17" s="75">
        <f t="shared" si="7"/>
        <v>0</v>
      </c>
      <c r="CU17" s="75">
        <f t="shared" si="7"/>
        <v>0</v>
      </c>
      <c r="CV17" s="75">
        <f t="shared" si="7"/>
        <v>0</v>
      </c>
      <c r="CW17" s="75">
        <f t="shared" si="7"/>
        <v>0</v>
      </c>
      <c r="CX17" s="75">
        <f t="shared" si="7"/>
        <v>0</v>
      </c>
      <c r="CY17" s="75">
        <f t="shared" si="7"/>
        <v>0</v>
      </c>
      <c r="CZ17" s="75">
        <f t="shared" si="7"/>
        <v>0</v>
      </c>
      <c r="DA17" s="75">
        <f t="shared" si="7"/>
        <v>0</v>
      </c>
      <c r="DB17" s="75">
        <f t="shared" si="7"/>
        <v>0</v>
      </c>
      <c r="DC17" s="75">
        <f t="shared" si="7"/>
        <v>0</v>
      </c>
      <c r="DD17" s="75">
        <f t="shared" si="7"/>
        <v>0</v>
      </c>
      <c r="DE17" s="75">
        <f t="shared" si="7"/>
        <v>0</v>
      </c>
      <c r="DF17" s="75">
        <f t="shared" si="7"/>
        <v>0</v>
      </c>
      <c r="DG17" s="75">
        <f t="shared" si="7"/>
        <v>0</v>
      </c>
    </row>
    <row r="18" spans="1:111" ht="19.5" customHeight="1" x14ac:dyDescent="0.2">
      <c r="A18" s="69" t="s">
        <v>107</v>
      </c>
      <c r="B18" s="197"/>
      <c r="C18" s="197"/>
      <c r="D18" s="197"/>
      <c r="E18" s="197"/>
      <c r="F18" s="197"/>
      <c r="G18" s="208"/>
      <c r="H18" s="270">
        <v>0.75</v>
      </c>
      <c r="I18" s="270">
        <v>0.85</v>
      </c>
      <c r="J18" s="271">
        <f>0.4*0.25+0.75</f>
        <v>0.85</v>
      </c>
      <c r="K18" s="270">
        <v>0.8</v>
      </c>
      <c r="L18" s="71">
        <f>'Site Data'!$C$12*1.1/12*(B18*$H$7+C18*$H$8+D18*$H$9+E18*$H$10)</f>
        <v>0</v>
      </c>
      <c r="M18" s="232">
        <f t="shared" ref="M18:M36" si="8">HLOOKUP($A18,$AB$16:$AV$45,30,FALSE)</f>
        <v>0</v>
      </c>
      <c r="N18" s="203">
        <f t="shared" si="2"/>
        <v>0</v>
      </c>
      <c r="O18" s="204">
        <f>MIN(F18*H18,N18)</f>
        <v>0</v>
      </c>
      <c r="P18" s="204">
        <f t="shared" ref="P18" si="9">L18+M18-O18</f>
        <v>0</v>
      </c>
      <c r="Q18" s="231">
        <f t="shared" ref="Q18:Q35" si="10">MIN(F18*I18,MIN(F18,L18+V18))</f>
        <v>0</v>
      </c>
      <c r="R18" s="231">
        <f t="shared" ref="R18:R36" si="11">MIN(F18*J18,MIN(F18,L18+X18))</f>
        <v>0</v>
      </c>
      <c r="S18" s="231">
        <f t="shared" ref="S18:S36" si="12">MIN(F18*K18,MIN(F18,L18+Z18))</f>
        <v>0</v>
      </c>
      <c r="U18" s="234">
        <f t="shared" ref="U18:U36" si="13">L18+V18-Q18</f>
        <v>0</v>
      </c>
      <c r="V18" s="232">
        <f t="shared" ref="V18:V36" si="14">HLOOKUP($A18,$AX$16:$BQ$45,30,FALSE)</f>
        <v>0</v>
      </c>
      <c r="W18" s="234">
        <f t="shared" ref="W18:W36" si="15">L18+X18-R18</f>
        <v>0</v>
      </c>
      <c r="X18" s="232">
        <f t="shared" ref="X18:X36" si="16">HLOOKUP($A18,$BS$16:$CL$45,30,FALSE)</f>
        <v>0</v>
      </c>
      <c r="Y18" s="234">
        <f t="shared" ref="Y18:Y36" si="17">L18+Z18-S18</f>
        <v>0</v>
      </c>
      <c r="Z18" s="232">
        <f t="shared" ref="Z18:Z36" si="18">HLOOKUP($A18,$CN$16:$DG$45,30,FALSE)</f>
        <v>0</v>
      </c>
      <c r="AA18" s="74"/>
      <c r="AB18" s="75">
        <f t="shared" ref="AB18:AQ32" si="19">IF($G18=AB$16,$P18,0)</f>
        <v>0</v>
      </c>
      <c r="AC18" s="75">
        <f t="shared" si="19"/>
        <v>0</v>
      </c>
      <c r="AD18" s="75">
        <f t="shared" si="19"/>
        <v>0</v>
      </c>
      <c r="AE18" s="75">
        <f t="shared" si="19"/>
        <v>0</v>
      </c>
      <c r="AF18" s="75">
        <f t="shared" si="19"/>
        <v>0</v>
      </c>
      <c r="AG18" s="75">
        <f t="shared" si="19"/>
        <v>0</v>
      </c>
      <c r="AH18" s="75">
        <f t="shared" si="19"/>
        <v>0</v>
      </c>
      <c r="AI18" s="75">
        <f t="shared" si="19"/>
        <v>0</v>
      </c>
      <c r="AJ18" s="75">
        <f t="shared" si="19"/>
        <v>0</v>
      </c>
      <c r="AK18" s="75">
        <f t="shared" si="19"/>
        <v>0</v>
      </c>
      <c r="AL18" s="75">
        <f t="shared" si="19"/>
        <v>0</v>
      </c>
      <c r="AM18" s="75">
        <f t="shared" si="19"/>
        <v>0</v>
      </c>
      <c r="AN18" s="75">
        <f t="shared" si="19"/>
        <v>0</v>
      </c>
      <c r="AO18" s="75">
        <f t="shared" si="19"/>
        <v>0</v>
      </c>
      <c r="AP18" s="75">
        <f t="shared" si="19"/>
        <v>0</v>
      </c>
      <c r="AQ18" s="75">
        <f t="shared" si="19"/>
        <v>0</v>
      </c>
      <c r="AR18" s="75">
        <f t="shared" ref="AR18:AV36" si="20">IF($G18=AR$16,$P18,0)</f>
        <v>0</v>
      </c>
      <c r="AS18" s="75">
        <f t="shared" si="20"/>
        <v>0</v>
      </c>
      <c r="AT18" s="75">
        <f t="shared" si="20"/>
        <v>0</v>
      </c>
      <c r="AU18" s="75">
        <f t="shared" si="20"/>
        <v>0</v>
      </c>
      <c r="AV18" s="75">
        <f t="shared" si="20"/>
        <v>0</v>
      </c>
      <c r="AX18" s="75">
        <f t="shared" ref="AX18:BL36" si="21">IF($G18=AX$16,$U18,0)</f>
        <v>0</v>
      </c>
      <c r="AY18" s="75">
        <f t="shared" ref="AY18:BH28" si="22">IF($G18=AY$16,$U18,0)</f>
        <v>0</v>
      </c>
      <c r="AZ18" s="75">
        <f t="shared" si="22"/>
        <v>0</v>
      </c>
      <c r="BA18" s="75">
        <f t="shared" si="22"/>
        <v>0</v>
      </c>
      <c r="BB18" s="75">
        <f t="shared" si="22"/>
        <v>0</v>
      </c>
      <c r="BC18" s="75">
        <f t="shared" si="22"/>
        <v>0</v>
      </c>
      <c r="BD18" s="75">
        <f t="shared" si="22"/>
        <v>0</v>
      </c>
      <c r="BE18" s="75">
        <f t="shared" si="22"/>
        <v>0</v>
      </c>
      <c r="BF18" s="75">
        <f t="shared" si="22"/>
        <v>0</v>
      </c>
      <c r="BG18" s="75">
        <f t="shared" si="22"/>
        <v>0</v>
      </c>
      <c r="BH18" s="75">
        <f t="shared" si="22"/>
        <v>0</v>
      </c>
      <c r="BI18" s="75">
        <f t="shared" ref="BI18:BQ28" si="23">IF($G18=BI$16,$U18,0)</f>
        <v>0</v>
      </c>
      <c r="BJ18" s="75">
        <f t="shared" si="23"/>
        <v>0</v>
      </c>
      <c r="BK18" s="75">
        <f t="shared" si="23"/>
        <v>0</v>
      </c>
      <c r="BL18" s="75">
        <f t="shared" si="23"/>
        <v>0</v>
      </c>
      <c r="BM18" s="75">
        <f t="shared" si="23"/>
        <v>0</v>
      </c>
      <c r="BN18" s="75">
        <f t="shared" si="23"/>
        <v>0</v>
      </c>
      <c r="BO18" s="75">
        <f t="shared" si="23"/>
        <v>0</v>
      </c>
      <c r="BP18" s="75">
        <f t="shared" si="23"/>
        <v>0</v>
      </c>
      <c r="BQ18" s="75">
        <f t="shared" si="23"/>
        <v>0</v>
      </c>
      <c r="BS18" s="75">
        <f t="shared" ref="BS18:CG32" si="24">IF($G18=BS$16,$W18,0)</f>
        <v>0</v>
      </c>
      <c r="BT18" s="75">
        <f t="shared" ref="BT18:CC30" si="25">IF($G18=BT$16,$W18,0)</f>
        <v>0</v>
      </c>
      <c r="BU18" s="75">
        <f t="shared" si="25"/>
        <v>0</v>
      </c>
      <c r="BV18" s="75">
        <f t="shared" si="25"/>
        <v>0</v>
      </c>
      <c r="BW18" s="75">
        <f t="shared" si="25"/>
        <v>0</v>
      </c>
      <c r="BX18" s="75">
        <f t="shared" si="25"/>
        <v>0</v>
      </c>
      <c r="BY18" s="75">
        <f t="shared" si="25"/>
        <v>0</v>
      </c>
      <c r="BZ18" s="75">
        <f t="shared" si="25"/>
        <v>0</v>
      </c>
      <c r="CA18" s="75">
        <f t="shared" si="25"/>
        <v>0</v>
      </c>
      <c r="CB18" s="75">
        <f t="shared" si="25"/>
        <v>0</v>
      </c>
      <c r="CC18" s="75">
        <f t="shared" si="25"/>
        <v>0</v>
      </c>
      <c r="CD18" s="75">
        <f t="shared" ref="CD18:CL30" si="26">IF($G18=CD$16,$W18,0)</f>
        <v>0</v>
      </c>
      <c r="CE18" s="75">
        <f t="shared" si="26"/>
        <v>0</v>
      </c>
      <c r="CF18" s="75">
        <f t="shared" si="26"/>
        <v>0</v>
      </c>
      <c r="CG18" s="75">
        <f t="shared" si="26"/>
        <v>0</v>
      </c>
      <c r="CH18" s="75">
        <f t="shared" si="26"/>
        <v>0</v>
      </c>
      <c r="CI18" s="75">
        <f t="shared" si="26"/>
        <v>0</v>
      </c>
      <c r="CJ18" s="75">
        <f t="shared" si="26"/>
        <v>0</v>
      </c>
      <c r="CK18" s="75">
        <f t="shared" si="26"/>
        <v>0</v>
      </c>
      <c r="CL18" s="75">
        <f t="shared" si="26"/>
        <v>0</v>
      </c>
      <c r="CN18" s="75">
        <f t="shared" ref="CN18:DB32" si="27">IF($G18=CN$16,$Y18,0)</f>
        <v>0</v>
      </c>
      <c r="CO18" s="75">
        <f t="shared" ref="CO18:CX30" si="28">IF($G18=CO$16,$Y18,0)</f>
        <v>0</v>
      </c>
      <c r="CP18" s="75">
        <f t="shared" si="28"/>
        <v>0</v>
      </c>
      <c r="CQ18" s="75">
        <f t="shared" si="28"/>
        <v>0</v>
      </c>
      <c r="CR18" s="75">
        <f t="shared" si="28"/>
        <v>0</v>
      </c>
      <c r="CS18" s="75">
        <f t="shared" si="28"/>
        <v>0</v>
      </c>
      <c r="CT18" s="75">
        <f t="shared" si="28"/>
        <v>0</v>
      </c>
      <c r="CU18" s="75">
        <f t="shared" si="28"/>
        <v>0</v>
      </c>
      <c r="CV18" s="75">
        <f t="shared" si="28"/>
        <v>0</v>
      </c>
      <c r="CW18" s="75">
        <f t="shared" si="28"/>
        <v>0</v>
      </c>
      <c r="CX18" s="75">
        <f t="shared" si="28"/>
        <v>0</v>
      </c>
      <c r="CY18" s="75">
        <f t="shared" ref="CY18:DG30" si="29">IF($G18=CY$16,$Y18,0)</f>
        <v>0</v>
      </c>
      <c r="CZ18" s="75">
        <f t="shared" si="29"/>
        <v>0</v>
      </c>
      <c r="DA18" s="75">
        <f t="shared" si="29"/>
        <v>0</v>
      </c>
      <c r="DB18" s="75">
        <f t="shared" si="29"/>
        <v>0</v>
      </c>
      <c r="DC18" s="75">
        <f t="shared" si="29"/>
        <v>0</v>
      </c>
      <c r="DD18" s="75">
        <f t="shared" si="29"/>
        <v>0</v>
      </c>
      <c r="DE18" s="75">
        <f t="shared" si="29"/>
        <v>0</v>
      </c>
      <c r="DF18" s="75">
        <f t="shared" si="29"/>
        <v>0</v>
      </c>
      <c r="DG18" s="75">
        <f t="shared" si="29"/>
        <v>0</v>
      </c>
    </row>
    <row r="19" spans="1:111" ht="18.600000000000001" customHeight="1" x14ac:dyDescent="0.2">
      <c r="A19" s="69" t="s">
        <v>35</v>
      </c>
      <c r="B19" s="70"/>
      <c r="C19" s="70"/>
      <c r="D19" s="70"/>
      <c r="E19" s="70"/>
      <c r="F19" s="70"/>
      <c r="G19" s="73"/>
      <c r="H19" s="226">
        <v>0.6</v>
      </c>
      <c r="I19" s="226">
        <v>0.85</v>
      </c>
      <c r="J19" s="226">
        <v>0.75</v>
      </c>
      <c r="K19" s="226">
        <v>0.8</v>
      </c>
      <c r="L19" s="71">
        <f>'Site Data'!$C$12*1.1/12*(B19*$H$7+C19*$H$8+D19*$H$9+E19*$H$10)</f>
        <v>0</v>
      </c>
      <c r="M19" s="232">
        <f t="shared" si="8"/>
        <v>0</v>
      </c>
      <c r="N19" s="71">
        <f t="shared" si="2"/>
        <v>0</v>
      </c>
      <c r="O19" s="204">
        <f t="shared" ref="O19:O36" si="30">MIN(F19*H19,N19)</f>
        <v>0</v>
      </c>
      <c r="P19" s="72">
        <f t="shared" si="3"/>
        <v>0</v>
      </c>
      <c r="Q19" s="231">
        <f t="shared" si="10"/>
        <v>0</v>
      </c>
      <c r="R19" s="231">
        <f t="shared" si="11"/>
        <v>0</v>
      </c>
      <c r="S19" s="231">
        <f t="shared" si="12"/>
        <v>0</v>
      </c>
      <c r="U19" s="234">
        <f t="shared" si="13"/>
        <v>0</v>
      </c>
      <c r="V19" s="232">
        <f t="shared" si="14"/>
        <v>0</v>
      </c>
      <c r="W19" s="234">
        <f t="shared" si="15"/>
        <v>0</v>
      </c>
      <c r="X19" s="232">
        <f t="shared" si="16"/>
        <v>0</v>
      </c>
      <c r="Y19" s="234">
        <f t="shared" si="17"/>
        <v>0</v>
      </c>
      <c r="Z19" s="232">
        <f t="shared" si="18"/>
        <v>0</v>
      </c>
      <c r="AA19" s="74"/>
      <c r="AB19" s="75">
        <f t="shared" si="19"/>
        <v>0</v>
      </c>
      <c r="AC19" s="75">
        <f t="shared" si="19"/>
        <v>0</v>
      </c>
      <c r="AD19" s="75">
        <f t="shared" si="19"/>
        <v>0</v>
      </c>
      <c r="AE19" s="75">
        <f t="shared" si="19"/>
        <v>0</v>
      </c>
      <c r="AF19" s="75">
        <f t="shared" si="19"/>
        <v>0</v>
      </c>
      <c r="AG19" s="75">
        <f t="shared" si="19"/>
        <v>0</v>
      </c>
      <c r="AH19" s="75">
        <f t="shared" si="19"/>
        <v>0</v>
      </c>
      <c r="AI19" s="75">
        <f t="shared" si="19"/>
        <v>0</v>
      </c>
      <c r="AJ19" s="75">
        <f t="shared" si="19"/>
        <v>0</v>
      </c>
      <c r="AK19" s="75">
        <f t="shared" si="19"/>
        <v>0</v>
      </c>
      <c r="AL19" s="75">
        <f t="shared" si="19"/>
        <v>0</v>
      </c>
      <c r="AM19" s="75">
        <f t="shared" si="19"/>
        <v>0</v>
      </c>
      <c r="AN19" s="75">
        <f t="shared" si="19"/>
        <v>0</v>
      </c>
      <c r="AO19" s="75">
        <f t="shared" si="19"/>
        <v>0</v>
      </c>
      <c r="AP19" s="75">
        <f t="shared" si="19"/>
        <v>0</v>
      </c>
      <c r="AQ19" s="75">
        <f t="shared" si="19"/>
        <v>0</v>
      </c>
      <c r="AR19" s="75">
        <f t="shared" si="20"/>
        <v>0</v>
      </c>
      <c r="AS19" s="75">
        <f t="shared" si="20"/>
        <v>0</v>
      </c>
      <c r="AT19" s="75">
        <f t="shared" si="20"/>
        <v>0</v>
      </c>
      <c r="AU19" s="75">
        <f t="shared" si="20"/>
        <v>0</v>
      </c>
      <c r="AV19" s="75">
        <f t="shared" si="20"/>
        <v>0</v>
      </c>
      <c r="AX19" s="75">
        <f t="shared" si="21"/>
        <v>0</v>
      </c>
      <c r="AY19" s="75">
        <f t="shared" si="22"/>
        <v>0</v>
      </c>
      <c r="AZ19" s="75">
        <f t="shared" si="22"/>
        <v>0</v>
      </c>
      <c r="BA19" s="75">
        <f t="shared" si="22"/>
        <v>0</v>
      </c>
      <c r="BB19" s="75">
        <f t="shared" si="22"/>
        <v>0</v>
      </c>
      <c r="BC19" s="75">
        <f t="shared" si="22"/>
        <v>0</v>
      </c>
      <c r="BD19" s="75">
        <f t="shared" si="22"/>
        <v>0</v>
      </c>
      <c r="BE19" s="75">
        <f t="shared" si="22"/>
        <v>0</v>
      </c>
      <c r="BF19" s="75">
        <f t="shared" si="22"/>
        <v>0</v>
      </c>
      <c r="BG19" s="75">
        <f t="shared" si="22"/>
        <v>0</v>
      </c>
      <c r="BH19" s="75">
        <f t="shared" si="22"/>
        <v>0</v>
      </c>
      <c r="BI19" s="75">
        <f t="shared" si="23"/>
        <v>0</v>
      </c>
      <c r="BJ19" s="75">
        <f t="shared" si="23"/>
        <v>0</v>
      </c>
      <c r="BK19" s="75">
        <f t="shared" si="23"/>
        <v>0</v>
      </c>
      <c r="BL19" s="75">
        <f t="shared" si="23"/>
        <v>0</v>
      </c>
      <c r="BM19" s="75">
        <f t="shared" si="23"/>
        <v>0</v>
      </c>
      <c r="BN19" s="75">
        <f t="shared" si="23"/>
        <v>0</v>
      </c>
      <c r="BO19" s="75">
        <f t="shared" si="23"/>
        <v>0</v>
      </c>
      <c r="BP19" s="75">
        <f t="shared" si="23"/>
        <v>0</v>
      </c>
      <c r="BQ19" s="75">
        <f t="shared" si="23"/>
        <v>0</v>
      </c>
      <c r="BS19" s="75">
        <f t="shared" si="24"/>
        <v>0</v>
      </c>
      <c r="BT19" s="75">
        <f t="shared" si="25"/>
        <v>0</v>
      </c>
      <c r="BU19" s="75">
        <f t="shared" si="25"/>
        <v>0</v>
      </c>
      <c r="BV19" s="75">
        <f t="shared" si="25"/>
        <v>0</v>
      </c>
      <c r="BW19" s="75">
        <f t="shared" si="25"/>
        <v>0</v>
      </c>
      <c r="BX19" s="75">
        <f t="shared" si="25"/>
        <v>0</v>
      </c>
      <c r="BY19" s="75">
        <f t="shared" si="25"/>
        <v>0</v>
      </c>
      <c r="BZ19" s="75">
        <f t="shared" si="25"/>
        <v>0</v>
      </c>
      <c r="CA19" s="75">
        <f t="shared" si="25"/>
        <v>0</v>
      </c>
      <c r="CB19" s="75">
        <f t="shared" si="25"/>
        <v>0</v>
      </c>
      <c r="CC19" s="75">
        <f t="shared" si="25"/>
        <v>0</v>
      </c>
      <c r="CD19" s="75">
        <f t="shared" si="26"/>
        <v>0</v>
      </c>
      <c r="CE19" s="75">
        <f t="shared" si="26"/>
        <v>0</v>
      </c>
      <c r="CF19" s="75">
        <f t="shared" si="26"/>
        <v>0</v>
      </c>
      <c r="CG19" s="75">
        <f t="shared" si="26"/>
        <v>0</v>
      </c>
      <c r="CH19" s="75">
        <f t="shared" si="26"/>
        <v>0</v>
      </c>
      <c r="CI19" s="75">
        <f t="shared" si="26"/>
        <v>0</v>
      </c>
      <c r="CJ19" s="75">
        <f t="shared" si="26"/>
        <v>0</v>
      </c>
      <c r="CK19" s="75">
        <f t="shared" si="26"/>
        <v>0</v>
      </c>
      <c r="CL19" s="75">
        <f t="shared" si="26"/>
        <v>0</v>
      </c>
      <c r="CN19" s="75">
        <f t="shared" si="27"/>
        <v>0</v>
      </c>
      <c r="CO19" s="75">
        <f t="shared" si="28"/>
        <v>0</v>
      </c>
      <c r="CP19" s="75">
        <f t="shared" si="28"/>
        <v>0</v>
      </c>
      <c r="CQ19" s="75">
        <f t="shared" si="28"/>
        <v>0</v>
      </c>
      <c r="CR19" s="75">
        <f t="shared" si="28"/>
        <v>0</v>
      </c>
      <c r="CS19" s="75">
        <f t="shared" si="28"/>
        <v>0</v>
      </c>
      <c r="CT19" s="75">
        <f t="shared" si="28"/>
        <v>0</v>
      </c>
      <c r="CU19" s="75">
        <f t="shared" si="28"/>
        <v>0</v>
      </c>
      <c r="CV19" s="75">
        <f t="shared" si="28"/>
        <v>0</v>
      </c>
      <c r="CW19" s="75">
        <f t="shared" si="28"/>
        <v>0</v>
      </c>
      <c r="CX19" s="75">
        <f t="shared" si="28"/>
        <v>0</v>
      </c>
      <c r="CY19" s="75">
        <f t="shared" si="29"/>
        <v>0</v>
      </c>
      <c r="CZ19" s="75">
        <f t="shared" si="29"/>
        <v>0</v>
      </c>
      <c r="DA19" s="75">
        <f t="shared" si="29"/>
        <v>0</v>
      </c>
      <c r="DB19" s="75">
        <f t="shared" si="29"/>
        <v>0</v>
      </c>
      <c r="DC19" s="75">
        <f t="shared" si="29"/>
        <v>0</v>
      </c>
      <c r="DD19" s="75">
        <f t="shared" si="29"/>
        <v>0</v>
      </c>
      <c r="DE19" s="75">
        <f t="shared" si="29"/>
        <v>0</v>
      </c>
      <c r="DF19" s="75">
        <f t="shared" si="29"/>
        <v>0</v>
      </c>
      <c r="DG19" s="75">
        <f t="shared" si="29"/>
        <v>0</v>
      </c>
    </row>
    <row r="20" spans="1:111" ht="19.5" customHeight="1" x14ac:dyDescent="0.2">
      <c r="A20" s="69" t="s">
        <v>92</v>
      </c>
      <c r="B20" s="70"/>
      <c r="C20" s="70"/>
      <c r="D20" s="70"/>
      <c r="E20" s="70"/>
      <c r="F20" s="70"/>
      <c r="G20" s="73"/>
      <c r="H20" s="226">
        <v>1</v>
      </c>
      <c r="I20" s="270">
        <v>1</v>
      </c>
      <c r="J20" s="270">
        <v>1</v>
      </c>
      <c r="K20" s="270">
        <v>1</v>
      </c>
      <c r="L20" s="71">
        <f>'Site Data'!$C$12*1.1/12*(B20*$H$7+C20*$H$8+D20*$H$9+E20*$H$10)</f>
        <v>0</v>
      </c>
      <c r="M20" s="232">
        <f t="shared" si="8"/>
        <v>0</v>
      </c>
      <c r="N20" s="71">
        <f t="shared" si="2"/>
        <v>0</v>
      </c>
      <c r="O20" s="204">
        <f t="shared" si="30"/>
        <v>0</v>
      </c>
      <c r="P20" s="72">
        <f t="shared" si="3"/>
        <v>0</v>
      </c>
      <c r="Q20" s="231">
        <f t="shared" si="10"/>
        <v>0</v>
      </c>
      <c r="R20" s="231">
        <f t="shared" si="11"/>
        <v>0</v>
      </c>
      <c r="S20" s="231">
        <f t="shared" si="12"/>
        <v>0</v>
      </c>
      <c r="U20" s="234">
        <f t="shared" si="13"/>
        <v>0</v>
      </c>
      <c r="V20" s="232">
        <f t="shared" si="14"/>
        <v>0</v>
      </c>
      <c r="W20" s="234">
        <f t="shared" si="15"/>
        <v>0</v>
      </c>
      <c r="X20" s="232">
        <f t="shared" si="16"/>
        <v>0</v>
      </c>
      <c r="Y20" s="234">
        <f t="shared" si="17"/>
        <v>0</v>
      </c>
      <c r="Z20" s="232">
        <f t="shared" si="18"/>
        <v>0</v>
      </c>
      <c r="AA20" s="74"/>
      <c r="AB20" s="75">
        <f t="shared" si="19"/>
        <v>0</v>
      </c>
      <c r="AC20" s="75">
        <f t="shared" si="19"/>
        <v>0</v>
      </c>
      <c r="AD20" s="75">
        <f t="shared" si="19"/>
        <v>0</v>
      </c>
      <c r="AE20" s="75">
        <f t="shared" si="19"/>
        <v>0</v>
      </c>
      <c r="AF20" s="75">
        <f t="shared" si="19"/>
        <v>0</v>
      </c>
      <c r="AG20" s="75">
        <f t="shared" si="19"/>
        <v>0</v>
      </c>
      <c r="AH20" s="75">
        <f t="shared" si="19"/>
        <v>0</v>
      </c>
      <c r="AI20" s="75">
        <f t="shared" si="19"/>
        <v>0</v>
      </c>
      <c r="AJ20" s="75">
        <f t="shared" si="19"/>
        <v>0</v>
      </c>
      <c r="AK20" s="75">
        <f t="shared" si="19"/>
        <v>0</v>
      </c>
      <c r="AL20" s="75">
        <f t="shared" si="19"/>
        <v>0</v>
      </c>
      <c r="AM20" s="75">
        <f t="shared" si="19"/>
        <v>0</v>
      </c>
      <c r="AN20" s="75">
        <f t="shared" si="19"/>
        <v>0</v>
      </c>
      <c r="AO20" s="75">
        <f t="shared" si="19"/>
        <v>0</v>
      </c>
      <c r="AP20" s="75">
        <f t="shared" si="19"/>
        <v>0</v>
      </c>
      <c r="AQ20" s="75">
        <f t="shared" si="19"/>
        <v>0</v>
      </c>
      <c r="AR20" s="75">
        <f t="shared" si="20"/>
        <v>0</v>
      </c>
      <c r="AS20" s="75">
        <f t="shared" si="20"/>
        <v>0</v>
      </c>
      <c r="AT20" s="75">
        <f t="shared" si="20"/>
        <v>0</v>
      </c>
      <c r="AU20" s="75">
        <f t="shared" si="20"/>
        <v>0</v>
      </c>
      <c r="AV20" s="75">
        <f t="shared" si="20"/>
        <v>0</v>
      </c>
      <c r="AX20" s="75">
        <f t="shared" si="21"/>
        <v>0</v>
      </c>
      <c r="AY20" s="75">
        <f t="shared" si="22"/>
        <v>0</v>
      </c>
      <c r="AZ20" s="75">
        <f t="shared" si="22"/>
        <v>0</v>
      </c>
      <c r="BA20" s="75">
        <f t="shared" si="22"/>
        <v>0</v>
      </c>
      <c r="BB20" s="75">
        <f t="shared" si="22"/>
        <v>0</v>
      </c>
      <c r="BC20" s="75">
        <f t="shared" si="22"/>
        <v>0</v>
      </c>
      <c r="BD20" s="75">
        <f t="shared" si="22"/>
        <v>0</v>
      </c>
      <c r="BE20" s="75">
        <f t="shared" si="22"/>
        <v>0</v>
      </c>
      <c r="BF20" s="75">
        <f t="shared" si="22"/>
        <v>0</v>
      </c>
      <c r="BG20" s="75">
        <f t="shared" si="22"/>
        <v>0</v>
      </c>
      <c r="BH20" s="75">
        <f t="shared" si="22"/>
        <v>0</v>
      </c>
      <c r="BI20" s="75">
        <f t="shared" si="23"/>
        <v>0</v>
      </c>
      <c r="BJ20" s="75">
        <f t="shared" si="23"/>
        <v>0</v>
      </c>
      <c r="BK20" s="75">
        <f t="shared" si="23"/>
        <v>0</v>
      </c>
      <c r="BL20" s="75">
        <f t="shared" si="23"/>
        <v>0</v>
      </c>
      <c r="BM20" s="75">
        <f t="shared" si="23"/>
        <v>0</v>
      </c>
      <c r="BN20" s="75">
        <f t="shared" si="23"/>
        <v>0</v>
      </c>
      <c r="BO20" s="75">
        <f t="shared" si="23"/>
        <v>0</v>
      </c>
      <c r="BP20" s="75">
        <f t="shared" si="23"/>
        <v>0</v>
      </c>
      <c r="BQ20" s="75">
        <f t="shared" si="23"/>
        <v>0</v>
      </c>
      <c r="BS20" s="75">
        <f t="shared" si="24"/>
        <v>0</v>
      </c>
      <c r="BT20" s="75">
        <f t="shared" si="25"/>
        <v>0</v>
      </c>
      <c r="BU20" s="75">
        <f t="shared" si="25"/>
        <v>0</v>
      </c>
      <c r="BV20" s="75">
        <f t="shared" si="25"/>
        <v>0</v>
      </c>
      <c r="BW20" s="75">
        <f t="shared" si="25"/>
        <v>0</v>
      </c>
      <c r="BX20" s="75">
        <f t="shared" si="25"/>
        <v>0</v>
      </c>
      <c r="BY20" s="75">
        <f t="shared" si="25"/>
        <v>0</v>
      </c>
      <c r="BZ20" s="75">
        <f t="shared" si="25"/>
        <v>0</v>
      </c>
      <c r="CA20" s="75">
        <f t="shared" si="25"/>
        <v>0</v>
      </c>
      <c r="CB20" s="75">
        <f t="shared" si="25"/>
        <v>0</v>
      </c>
      <c r="CC20" s="75">
        <f t="shared" si="25"/>
        <v>0</v>
      </c>
      <c r="CD20" s="75">
        <f t="shared" si="26"/>
        <v>0</v>
      </c>
      <c r="CE20" s="75">
        <f t="shared" si="26"/>
        <v>0</v>
      </c>
      <c r="CF20" s="75">
        <f t="shared" si="26"/>
        <v>0</v>
      </c>
      <c r="CG20" s="75">
        <f t="shared" si="26"/>
        <v>0</v>
      </c>
      <c r="CH20" s="75">
        <f t="shared" si="26"/>
        <v>0</v>
      </c>
      <c r="CI20" s="75">
        <f t="shared" si="26"/>
        <v>0</v>
      </c>
      <c r="CJ20" s="75">
        <f t="shared" si="26"/>
        <v>0</v>
      </c>
      <c r="CK20" s="75">
        <f t="shared" si="26"/>
        <v>0</v>
      </c>
      <c r="CL20" s="75">
        <f t="shared" si="26"/>
        <v>0</v>
      </c>
      <c r="CN20" s="75">
        <f t="shared" si="27"/>
        <v>0</v>
      </c>
      <c r="CO20" s="75">
        <f t="shared" si="28"/>
        <v>0</v>
      </c>
      <c r="CP20" s="75">
        <f t="shared" si="28"/>
        <v>0</v>
      </c>
      <c r="CQ20" s="75">
        <f t="shared" si="28"/>
        <v>0</v>
      </c>
      <c r="CR20" s="75">
        <f t="shared" si="28"/>
        <v>0</v>
      </c>
      <c r="CS20" s="75">
        <f t="shared" si="28"/>
        <v>0</v>
      </c>
      <c r="CT20" s="75">
        <f t="shared" si="28"/>
        <v>0</v>
      </c>
      <c r="CU20" s="75">
        <f t="shared" si="28"/>
        <v>0</v>
      </c>
      <c r="CV20" s="75">
        <f t="shared" si="28"/>
        <v>0</v>
      </c>
      <c r="CW20" s="75">
        <f t="shared" si="28"/>
        <v>0</v>
      </c>
      <c r="CX20" s="75">
        <f t="shared" si="28"/>
        <v>0</v>
      </c>
      <c r="CY20" s="75">
        <f t="shared" si="29"/>
        <v>0</v>
      </c>
      <c r="CZ20" s="75">
        <f t="shared" si="29"/>
        <v>0</v>
      </c>
      <c r="DA20" s="75">
        <f t="shared" si="29"/>
        <v>0</v>
      </c>
      <c r="DB20" s="75">
        <f t="shared" si="29"/>
        <v>0</v>
      </c>
      <c r="DC20" s="75">
        <f t="shared" si="29"/>
        <v>0</v>
      </c>
      <c r="DD20" s="75">
        <f t="shared" si="29"/>
        <v>0</v>
      </c>
      <c r="DE20" s="75">
        <f t="shared" si="29"/>
        <v>0</v>
      </c>
      <c r="DF20" s="75">
        <f t="shared" si="29"/>
        <v>0</v>
      </c>
      <c r="DG20" s="75">
        <f t="shared" si="29"/>
        <v>0</v>
      </c>
    </row>
    <row r="21" spans="1:111" ht="19.5" customHeight="1" x14ac:dyDescent="0.2">
      <c r="A21" s="69" t="s">
        <v>36</v>
      </c>
      <c r="B21" s="70"/>
      <c r="C21" s="70"/>
      <c r="D21" s="70"/>
      <c r="E21" s="70"/>
      <c r="F21" s="70"/>
      <c r="G21" s="73"/>
      <c r="H21" s="226">
        <v>0.3</v>
      </c>
      <c r="I21" s="226">
        <v>0.8</v>
      </c>
      <c r="J21" s="226">
        <v>0.45</v>
      </c>
      <c r="K21" s="226">
        <v>0.3</v>
      </c>
      <c r="L21" s="71">
        <f>'Site Data'!$C$12*1.1/12*(B21*$H$7+C21*$H$8+D21*$H$9+E21*$H$10)</f>
        <v>0</v>
      </c>
      <c r="M21" s="232">
        <f t="shared" si="8"/>
        <v>0</v>
      </c>
      <c r="N21" s="71">
        <f t="shared" si="2"/>
        <v>0</v>
      </c>
      <c r="O21" s="204">
        <f t="shared" si="30"/>
        <v>0</v>
      </c>
      <c r="P21" s="72">
        <f t="shared" si="3"/>
        <v>0</v>
      </c>
      <c r="Q21" s="231">
        <f t="shared" si="10"/>
        <v>0</v>
      </c>
      <c r="R21" s="231">
        <f t="shared" si="11"/>
        <v>0</v>
      </c>
      <c r="S21" s="231">
        <f t="shared" si="12"/>
        <v>0</v>
      </c>
      <c r="U21" s="234">
        <f t="shared" si="13"/>
        <v>0</v>
      </c>
      <c r="V21" s="232">
        <f t="shared" si="14"/>
        <v>0</v>
      </c>
      <c r="W21" s="234">
        <f t="shared" si="15"/>
        <v>0</v>
      </c>
      <c r="X21" s="232">
        <f t="shared" si="16"/>
        <v>0</v>
      </c>
      <c r="Y21" s="234">
        <f t="shared" si="17"/>
        <v>0</v>
      </c>
      <c r="Z21" s="232">
        <f t="shared" si="18"/>
        <v>0</v>
      </c>
      <c r="AA21" s="74"/>
      <c r="AB21" s="75">
        <f t="shared" si="19"/>
        <v>0</v>
      </c>
      <c r="AC21" s="75">
        <f t="shared" si="19"/>
        <v>0</v>
      </c>
      <c r="AD21" s="75">
        <f t="shared" si="19"/>
        <v>0</v>
      </c>
      <c r="AE21" s="75">
        <f t="shared" si="19"/>
        <v>0</v>
      </c>
      <c r="AF21" s="75">
        <f t="shared" si="19"/>
        <v>0</v>
      </c>
      <c r="AG21" s="75">
        <f t="shared" si="19"/>
        <v>0</v>
      </c>
      <c r="AH21" s="75">
        <f t="shared" si="19"/>
        <v>0</v>
      </c>
      <c r="AI21" s="75">
        <f t="shared" si="19"/>
        <v>0</v>
      </c>
      <c r="AJ21" s="75">
        <f t="shared" si="19"/>
        <v>0</v>
      </c>
      <c r="AK21" s="75">
        <f t="shared" si="19"/>
        <v>0</v>
      </c>
      <c r="AL21" s="75">
        <f t="shared" si="19"/>
        <v>0</v>
      </c>
      <c r="AM21" s="75">
        <f t="shared" si="19"/>
        <v>0</v>
      </c>
      <c r="AN21" s="75">
        <f t="shared" si="19"/>
        <v>0</v>
      </c>
      <c r="AO21" s="75">
        <f t="shared" si="19"/>
        <v>0</v>
      </c>
      <c r="AP21" s="75">
        <f t="shared" si="19"/>
        <v>0</v>
      </c>
      <c r="AQ21" s="75">
        <f t="shared" si="19"/>
        <v>0</v>
      </c>
      <c r="AR21" s="75">
        <f t="shared" si="20"/>
        <v>0</v>
      </c>
      <c r="AS21" s="75">
        <f t="shared" si="20"/>
        <v>0</v>
      </c>
      <c r="AT21" s="75">
        <f t="shared" si="20"/>
        <v>0</v>
      </c>
      <c r="AU21" s="75">
        <f t="shared" si="20"/>
        <v>0</v>
      </c>
      <c r="AV21" s="75">
        <f t="shared" si="20"/>
        <v>0</v>
      </c>
      <c r="AX21" s="75">
        <f t="shared" si="21"/>
        <v>0</v>
      </c>
      <c r="AY21" s="75">
        <f t="shared" si="22"/>
        <v>0</v>
      </c>
      <c r="AZ21" s="75">
        <f t="shared" si="22"/>
        <v>0</v>
      </c>
      <c r="BA21" s="75">
        <f t="shared" si="22"/>
        <v>0</v>
      </c>
      <c r="BB21" s="75">
        <f t="shared" si="22"/>
        <v>0</v>
      </c>
      <c r="BC21" s="75">
        <f t="shared" si="22"/>
        <v>0</v>
      </c>
      <c r="BD21" s="75">
        <f t="shared" si="22"/>
        <v>0</v>
      </c>
      <c r="BE21" s="75">
        <f t="shared" si="22"/>
        <v>0</v>
      </c>
      <c r="BF21" s="75">
        <f t="shared" si="22"/>
        <v>0</v>
      </c>
      <c r="BG21" s="75">
        <f t="shared" si="22"/>
        <v>0</v>
      </c>
      <c r="BH21" s="75">
        <f t="shared" si="22"/>
        <v>0</v>
      </c>
      <c r="BI21" s="75">
        <f t="shared" si="23"/>
        <v>0</v>
      </c>
      <c r="BJ21" s="75">
        <f t="shared" si="23"/>
        <v>0</v>
      </c>
      <c r="BK21" s="75">
        <f t="shared" si="23"/>
        <v>0</v>
      </c>
      <c r="BL21" s="75">
        <f t="shared" si="23"/>
        <v>0</v>
      </c>
      <c r="BM21" s="75">
        <f t="shared" si="23"/>
        <v>0</v>
      </c>
      <c r="BN21" s="75">
        <f t="shared" si="23"/>
        <v>0</v>
      </c>
      <c r="BO21" s="75">
        <f t="shared" si="23"/>
        <v>0</v>
      </c>
      <c r="BP21" s="75">
        <f t="shared" si="23"/>
        <v>0</v>
      </c>
      <c r="BQ21" s="75">
        <f t="shared" si="23"/>
        <v>0</v>
      </c>
      <c r="BS21" s="75">
        <f t="shared" si="24"/>
        <v>0</v>
      </c>
      <c r="BT21" s="75">
        <f t="shared" si="25"/>
        <v>0</v>
      </c>
      <c r="BU21" s="75">
        <f t="shared" si="25"/>
        <v>0</v>
      </c>
      <c r="BV21" s="75">
        <f t="shared" si="25"/>
        <v>0</v>
      </c>
      <c r="BW21" s="75">
        <f t="shared" si="25"/>
        <v>0</v>
      </c>
      <c r="BX21" s="75">
        <f t="shared" si="25"/>
        <v>0</v>
      </c>
      <c r="BY21" s="75">
        <f t="shared" si="25"/>
        <v>0</v>
      </c>
      <c r="BZ21" s="75">
        <f t="shared" si="25"/>
        <v>0</v>
      </c>
      <c r="CA21" s="75">
        <f t="shared" si="25"/>
        <v>0</v>
      </c>
      <c r="CB21" s="75">
        <f t="shared" si="25"/>
        <v>0</v>
      </c>
      <c r="CC21" s="75">
        <f t="shared" si="25"/>
        <v>0</v>
      </c>
      <c r="CD21" s="75">
        <f t="shared" si="26"/>
        <v>0</v>
      </c>
      <c r="CE21" s="75">
        <f t="shared" si="26"/>
        <v>0</v>
      </c>
      <c r="CF21" s="75">
        <f t="shared" si="26"/>
        <v>0</v>
      </c>
      <c r="CG21" s="75">
        <f t="shared" si="26"/>
        <v>0</v>
      </c>
      <c r="CH21" s="75">
        <f t="shared" si="26"/>
        <v>0</v>
      </c>
      <c r="CI21" s="75">
        <f t="shared" si="26"/>
        <v>0</v>
      </c>
      <c r="CJ21" s="75">
        <f t="shared" si="26"/>
        <v>0</v>
      </c>
      <c r="CK21" s="75">
        <f t="shared" si="26"/>
        <v>0</v>
      </c>
      <c r="CL21" s="75">
        <f t="shared" si="26"/>
        <v>0</v>
      </c>
      <c r="CN21" s="75">
        <f t="shared" si="27"/>
        <v>0</v>
      </c>
      <c r="CO21" s="75">
        <f t="shared" si="28"/>
        <v>0</v>
      </c>
      <c r="CP21" s="75">
        <f t="shared" si="28"/>
        <v>0</v>
      </c>
      <c r="CQ21" s="75">
        <f t="shared" si="28"/>
        <v>0</v>
      </c>
      <c r="CR21" s="75">
        <f t="shared" si="28"/>
        <v>0</v>
      </c>
      <c r="CS21" s="75">
        <f t="shared" si="28"/>
        <v>0</v>
      </c>
      <c r="CT21" s="75">
        <f t="shared" si="28"/>
        <v>0</v>
      </c>
      <c r="CU21" s="75">
        <f t="shared" si="28"/>
        <v>0</v>
      </c>
      <c r="CV21" s="75">
        <f t="shared" si="28"/>
        <v>0</v>
      </c>
      <c r="CW21" s="75">
        <f t="shared" si="28"/>
        <v>0</v>
      </c>
      <c r="CX21" s="75">
        <f t="shared" si="28"/>
        <v>0</v>
      </c>
      <c r="CY21" s="75">
        <f t="shared" si="29"/>
        <v>0</v>
      </c>
      <c r="CZ21" s="75">
        <f t="shared" si="29"/>
        <v>0</v>
      </c>
      <c r="DA21" s="75">
        <f t="shared" si="29"/>
        <v>0</v>
      </c>
      <c r="DB21" s="75">
        <f t="shared" si="29"/>
        <v>0</v>
      </c>
      <c r="DC21" s="75">
        <f t="shared" si="29"/>
        <v>0</v>
      </c>
      <c r="DD21" s="75">
        <f t="shared" si="29"/>
        <v>0</v>
      </c>
      <c r="DE21" s="75">
        <f t="shared" si="29"/>
        <v>0</v>
      </c>
      <c r="DF21" s="75">
        <f t="shared" si="29"/>
        <v>0</v>
      </c>
      <c r="DG21" s="75">
        <f t="shared" si="29"/>
        <v>0</v>
      </c>
    </row>
    <row r="22" spans="1:111" ht="19.5" customHeight="1" x14ac:dyDescent="0.2">
      <c r="A22" s="69" t="s">
        <v>37</v>
      </c>
      <c r="B22" s="70"/>
      <c r="C22" s="70"/>
      <c r="D22" s="70"/>
      <c r="E22" s="70"/>
      <c r="F22" s="70"/>
      <c r="G22" s="73"/>
      <c r="H22" s="226">
        <v>1</v>
      </c>
      <c r="I22" s="270">
        <v>1</v>
      </c>
      <c r="J22" s="270">
        <v>1</v>
      </c>
      <c r="K22" s="270">
        <v>1</v>
      </c>
      <c r="L22" s="71">
        <f>'Site Data'!$C$12*1.1/12*(B22*$H$7+C22*$H$8+D22*$H$9+E22*$H$10)</f>
        <v>0</v>
      </c>
      <c r="M22" s="232">
        <f t="shared" si="8"/>
        <v>0</v>
      </c>
      <c r="N22" s="71">
        <f t="shared" si="2"/>
        <v>0</v>
      </c>
      <c r="O22" s="204">
        <f t="shared" si="30"/>
        <v>0</v>
      </c>
      <c r="P22" s="72">
        <f t="shared" si="3"/>
        <v>0</v>
      </c>
      <c r="Q22" s="231">
        <f t="shared" si="10"/>
        <v>0</v>
      </c>
      <c r="R22" s="231">
        <f t="shared" si="11"/>
        <v>0</v>
      </c>
      <c r="S22" s="231">
        <f t="shared" si="12"/>
        <v>0</v>
      </c>
      <c r="U22" s="234">
        <f t="shared" si="13"/>
        <v>0</v>
      </c>
      <c r="V22" s="232">
        <f t="shared" si="14"/>
        <v>0</v>
      </c>
      <c r="W22" s="234">
        <f t="shared" si="15"/>
        <v>0</v>
      </c>
      <c r="X22" s="232">
        <f t="shared" si="16"/>
        <v>0</v>
      </c>
      <c r="Y22" s="234">
        <f t="shared" si="17"/>
        <v>0</v>
      </c>
      <c r="Z22" s="232">
        <f t="shared" si="18"/>
        <v>0</v>
      </c>
      <c r="AA22" s="74"/>
      <c r="AB22" s="75">
        <f t="shared" si="19"/>
        <v>0</v>
      </c>
      <c r="AC22" s="75">
        <f t="shared" si="19"/>
        <v>0</v>
      </c>
      <c r="AD22" s="75">
        <f t="shared" si="19"/>
        <v>0</v>
      </c>
      <c r="AE22" s="75">
        <f t="shared" si="19"/>
        <v>0</v>
      </c>
      <c r="AF22" s="75">
        <f t="shared" si="19"/>
        <v>0</v>
      </c>
      <c r="AG22" s="75">
        <f t="shared" si="19"/>
        <v>0</v>
      </c>
      <c r="AH22" s="75">
        <f t="shared" si="19"/>
        <v>0</v>
      </c>
      <c r="AI22" s="75">
        <f t="shared" si="19"/>
        <v>0</v>
      </c>
      <c r="AJ22" s="75">
        <f t="shared" si="19"/>
        <v>0</v>
      </c>
      <c r="AK22" s="75">
        <f t="shared" si="19"/>
        <v>0</v>
      </c>
      <c r="AL22" s="75">
        <f t="shared" si="19"/>
        <v>0</v>
      </c>
      <c r="AM22" s="75">
        <f t="shared" si="19"/>
        <v>0</v>
      </c>
      <c r="AN22" s="75">
        <f t="shared" si="19"/>
        <v>0</v>
      </c>
      <c r="AO22" s="75">
        <f t="shared" si="19"/>
        <v>0</v>
      </c>
      <c r="AP22" s="75">
        <f t="shared" si="19"/>
        <v>0</v>
      </c>
      <c r="AQ22" s="75">
        <f t="shared" si="19"/>
        <v>0</v>
      </c>
      <c r="AR22" s="75">
        <f t="shared" si="20"/>
        <v>0</v>
      </c>
      <c r="AS22" s="75">
        <f t="shared" si="20"/>
        <v>0</v>
      </c>
      <c r="AT22" s="75">
        <f t="shared" si="20"/>
        <v>0</v>
      </c>
      <c r="AU22" s="75">
        <f t="shared" si="20"/>
        <v>0</v>
      </c>
      <c r="AV22" s="75">
        <f t="shared" si="20"/>
        <v>0</v>
      </c>
      <c r="AX22" s="75">
        <f t="shared" si="21"/>
        <v>0</v>
      </c>
      <c r="AY22" s="75">
        <f t="shared" si="22"/>
        <v>0</v>
      </c>
      <c r="AZ22" s="75">
        <f t="shared" si="22"/>
        <v>0</v>
      </c>
      <c r="BA22" s="75">
        <f t="shared" si="22"/>
        <v>0</v>
      </c>
      <c r="BB22" s="75">
        <f t="shared" si="22"/>
        <v>0</v>
      </c>
      <c r="BC22" s="75">
        <f t="shared" si="22"/>
        <v>0</v>
      </c>
      <c r="BD22" s="75">
        <f t="shared" si="22"/>
        <v>0</v>
      </c>
      <c r="BE22" s="75">
        <f t="shared" si="22"/>
        <v>0</v>
      </c>
      <c r="BF22" s="75">
        <f t="shared" si="22"/>
        <v>0</v>
      </c>
      <c r="BG22" s="75">
        <f t="shared" si="22"/>
        <v>0</v>
      </c>
      <c r="BH22" s="75">
        <f t="shared" si="22"/>
        <v>0</v>
      </c>
      <c r="BI22" s="75">
        <f t="shared" si="23"/>
        <v>0</v>
      </c>
      <c r="BJ22" s="75">
        <f t="shared" si="23"/>
        <v>0</v>
      </c>
      <c r="BK22" s="75">
        <f t="shared" si="23"/>
        <v>0</v>
      </c>
      <c r="BL22" s="75">
        <f t="shared" si="23"/>
        <v>0</v>
      </c>
      <c r="BM22" s="75">
        <f t="shared" si="23"/>
        <v>0</v>
      </c>
      <c r="BN22" s="75">
        <f t="shared" si="23"/>
        <v>0</v>
      </c>
      <c r="BO22" s="75">
        <f t="shared" si="23"/>
        <v>0</v>
      </c>
      <c r="BP22" s="75">
        <f t="shared" si="23"/>
        <v>0</v>
      </c>
      <c r="BQ22" s="75">
        <f t="shared" si="23"/>
        <v>0</v>
      </c>
      <c r="BS22" s="75">
        <f t="shared" si="24"/>
        <v>0</v>
      </c>
      <c r="BT22" s="75">
        <f t="shared" si="25"/>
        <v>0</v>
      </c>
      <c r="BU22" s="75">
        <f t="shared" si="25"/>
        <v>0</v>
      </c>
      <c r="BV22" s="75">
        <f t="shared" si="25"/>
        <v>0</v>
      </c>
      <c r="BW22" s="75">
        <f t="shared" si="25"/>
        <v>0</v>
      </c>
      <c r="BX22" s="75">
        <f t="shared" si="25"/>
        <v>0</v>
      </c>
      <c r="BY22" s="75">
        <f t="shared" si="25"/>
        <v>0</v>
      </c>
      <c r="BZ22" s="75">
        <f t="shared" si="25"/>
        <v>0</v>
      </c>
      <c r="CA22" s="75">
        <f t="shared" si="25"/>
        <v>0</v>
      </c>
      <c r="CB22" s="75">
        <f t="shared" si="25"/>
        <v>0</v>
      </c>
      <c r="CC22" s="75">
        <f t="shared" si="25"/>
        <v>0</v>
      </c>
      <c r="CD22" s="75">
        <f t="shared" si="26"/>
        <v>0</v>
      </c>
      <c r="CE22" s="75">
        <f t="shared" si="26"/>
        <v>0</v>
      </c>
      <c r="CF22" s="75">
        <f t="shared" si="26"/>
        <v>0</v>
      </c>
      <c r="CG22" s="75">
        <f t="shared" si="26"/>
        <v>0</v>
      </c>
      <c r="CH22" s="75">
        <f t="shared" si="26"/>
        <v>0</v>
      </c>
      <c r="CI22" s="75">
        <f t="shared" si="26"/>
        <v>0</v>
      </c>
      <c r="CJ22" s="75">
        <f t="shared" si="26"/>
        <v>0</v>
      </c>
      <c r="CK22" s="75">
        <f t="shared" si="26"/>
        <v>0</v>
      </c>
      <c r="CL22" s="75">
        <f t="shared" si="26"/>
        <v>0</v>
      </c>
      <c r="CN22" s="75">
        <f t="shared" si="27"/>
        <v>0</v>
      </c>
      <c r="CO22" s="75">
        <f t="shared" si="28"/>
        <v>0</v>
      </c>
      <c r="CP22" s="75">
        <f t="shared" si="28"/>
        <v>0</v>
      </c>
      <c r="CQ22" s="75">
        <f t="shared" si="28"/>
        <v>0</v>
      </c>
      <c r="CR22" s="75">
        <f t="shared" si="28"/>
        <v>0</v>
      </c>
      <c r="CS22" s="75">
        <f t="shared" si="28"/>
        <v>0</v>
      </c>
      <c r="CT22" s="75">
        <f t="shared" si="28"/>
        <v>0</v>
      </c>
      <c r="CU22" s="75">
        <f t="shared" si="28"/>
        <v>0</v>
      </c>
      <c r="CV22" s="75">
        <f t="shared" si="28"/>
        <v>0</v>
      </c>
      <c r="CW22" s="75">
        <f t="shared" si="28"/>
        <v>0</v>
      </c>
      <c r="CX22" s="75">
        <f t="shared" si="28"/>
        <v>0</v>
      </c>
      <c r="CY22" s="75">
        <f t="shared" si="29"/>
        <v>0</v>
      </c>
      <c r="CZ22" s="75">
        <f t="shared" si="29"/>
        <v>0</v>
      </c>
      <c r="DA22" s="75">
        <f t="shared" si="29"/>
        <v>0</v>
      </c>
      <c r="DB22" s="75">
        <f t="shared" si="29"/>
        <v>0</v>
      </c>
      <c r="DC22" s="75">
        <f t="shared" si="29"/>
        <v>0</v>
      </c>
      <c r="DD22" s="75">
        <f t="shared" si="29"/>
        <v>0</v>
      </c>
      <c r="DE22" s="75">
        <f t="shared" si="29"/>
        <v>0</v>
      </c>
      <c r="DF22" s="75">
        <f t="shared" si="29"/>
        <v>0</v>
      </c>
      <c r="DG22" s="75">
        <f t="shared" si="29"/>
        <v>0</v>
      </c>
    </row>
    <row r="23" spans="1:111" ht="19.5" customHeight="1" x14ac:dyDescent="0.2">
      <c r="A23" s="69" t="s">
        <v>38</v>
      </c>
      <c r="B23" s="70"/>
      <c r="C23" s="70"/>
      <c r="D23" s="70"/>
      <c r="E23" s="70"/>
      <c r="F23" s="70"/>
      <c r="G23" s="73"/>
      <c r="H23" s="226">
        <v>1</v>
      </c>
      <c r="I23" s="270">
        <v>1</v>
      </c>
      <c r="J23" s="270">
        <v>1</v>
      </c>
      <c r="K23" s="270">
        <v>1</v>
      </c>
      <c r="L23" s="71">
        <f>'Site Data'!$C$12*1.1/12*(B23*$H$7+C23*$H$8+D23*$H$9+E23*$H$10)</f>
        <v>0</v>
      </c>
      <c r="M23" s="232">
        <f t="shared" si="8"/>
        <v>0</v>
      </c>
      <c r="N23" s="71">
        <f t="shared" si="2"/>
        <v>0</v>
      </c>
      <c r="O23" s="204">
        <f t="shared" si="30"/>
        <v>0</v>
      </c>
      <c r="P23" s="72">
        <f t="shared" si="3"/>
        <v>0</v>
      </c>
      <c r="Q23" s="231">
        <f t="shared" si="10"/>
        <v>0</v>
      </c>
      <c r="R23" s="231">
        <f t="shared" si="11"/>
        <v>0</v>
      </c>
      <c r="S23" s="231">
        <f t="shared" si="12"/>
        <v>0</v>
      </c>
      <c r="U23" s="234">
        <f t="shared" si="13"/>
        <v>0</v>
      </c>
      <c r="V23" s="232">
        <f t="shared" si="14"/>
        <v>0</v>
      </c>
      <c r="W23" s="234">
        <f t="shared" si="15"/>
        <v>0</v>
      </c>
      <c r="X23" s="232">
        <f t="shared" si="16"/>
        <v>0</v>
      </c>
      <c r="Y23" s="234">
        <f t="shared" si="17"/>
        <v>0</v>
      </c>
      <c r="Z23" s="232">
        <f t="shared" si="18"/>
        <v>0</v>
      </c>
      <c r="AA23" s="74"/>
      <c r="AB23" s="75">
        <f t="shared" si="19"/>
        <v>0</v>
      </c>
      <c r="AC23" s="75">
        <f t="shared" si="19"/>
        <v>0</v>
      </c>
      <c r="AD23" s="75">
        <f t="shared" si="19"/>
        <v>0</v>
      </c>
      <c r="AE23" s="75">
        <f t="shared" si="19"/>
        <v>0</v>
      </c>
      <c r="AF23" s="75">
        <f t="shared" si="19"/>
        <v>0</v>
      </c>
      <c r="AG23" s="75">
        <f t="shared" si="19"/>
        <v>0</v>
      </c>
      <c r="AH23" s="75">
        <f t="shared" si="19"/>
        <v>0</v>
      </c>
      <c r="AI23" s="75">
        <f t="shared" si="19"/>
        <v>0</v>
      </c>
      <c r="AJ23" s="75">
        <f t="shared" si="19"/>
        <v>0</v>
      </c>
      <c r="AK23" s="75">
        <f t="shared" si="19"/>
        <v>0</v>
      </c>
      <c r="AL23" s="75">
        <f t="shared" si="19"/>
        <v>0</v>
      </c>
      <c r="AM23" s="75">
        <f t="shared" si="19"/>
        <v>0</v>
      </c>
      <c r="AN23" s="75">
        <f t="shared" si="19"/>
        <v>0</v>
      </c>
      <c r="AO23" s="75">
        <f t="shared" si="19"/>
        <v>0</v>
      </c>
      <c r="AP23" s="75">
        <f t="shared" si="19"/>
        <v>0</v>
      </c>
      <c r="AQ23" s="75">
        <f t="shared" si="19"/>
        <v>0</v>
      </c>
      <c r="AR23" s="75">
        <f t="shared" si="20"/>
        <v>0</v>
      </c>
      <c r="AS23" s="75">
        <f t="shared" si="20"/>
        <v>0</v>
      </c>
      <c r="AT23" s="75">
        <f t="shared" si="20"/>
        <v>0</v>
      </c>
      <c r="AU23" s="75">
        <f t="shared" si="20"/>
        <v>0</v>
      </c>
      <c r="AV23" s="75">
        <f t="shared" si="20"/>
        <v>0</v>
      </c>
      <c r="AX23" s="75">
        <f t="shared" si="21"/>
        <v>0</v>
      </c>
      <c r="AY23" s="75">
        <f t="shared" si="22"/>
        <v>0</v>
      </c>
      <c r="AZ23" s="75">
        <f t="shared" si="22"/>
        <v>0</v>
      </c>
      <c r="BA23" s="75">
        <f t="shared" si="22"/>
        <v>0</v>
      </c>
      <c r="BB23" s="75">
        <f t="shared" si="22"/>
        <v>0</v>
      </c>
      <c r="BC23" s="75">
        <f t="shared" si="22"/>
        <v>0</v>
      </c>
      <c r="BD23" s="75">
        <f t="shared" si="22"/>
        <v>0</v>
      </c>
      <c r="BE23" s="75">
        <f t="shared" si="22"/>
        <v>0</v>
      </c>
      <c r="BF23" s="75">
        <f t="shared" si="22"/>
        <v>0</v>
      </c>
      <c r="BG23" s="75">
        <f t="shared" si="22"/>
        <v>0</v>
      </c>
      <c r="BH23" s="75">
        <f t="shared" si="22"/>
        <v>0</v>
      </c>
      <c r="BI23" s="75">
        <f t="shared" si="23"/>
        <v>0</v>
      </c>
      <c r="BJ23" s="75">
        <f t="shared" si="23"/>
        <v>0</v>
      </c>
      <c r="BK23" s="75">
        <f t="shared" si="23"/>
        <v>0</v>
      </c>
      <c r="BL23" s="75">
        <f t="shared" si="23"/>
        <v>0</v>
      </c>
      <c r="BM23" s="75">
        <f t="shared" si="23"/>
        <v>0</v>
      </c>
      <c r="BN23" s="75">
        <f t="shared" si="23"/>
        <v>0</v>
      </c>
      <c r="BO23" s="75">
        <f t="shared" si="23"/>
        <v>0</v>
      </c>
      <c r="BP23" s="75">
        <f t="shared" si="23"/>
        <v>0</v>
      </c>
      <c r="BQ23" s="75">
        <f t="shared" si="23"/>
        <v>0</v>
      </c>
      <c r="BS23" s="75">
        <f t="shared" si="24"/>
        <v>0</v>
      </c>
      <c r="BT23" s="75">
        <f t="shared" si="25"/>
        <v>0</v>
      </c>
      <c r="BU23" s="75">
        <f t="shared" si="25"/>
        <v>0</v>
      </c>
      <c r="BV23" s="75">
        <f t="shared" si="25"/>
        <v>0</v>
      </c>
      <c r="BW23" s="75">
        <f t="shared" si="25"/>
        <v>0</v>
      </c>
      <c r="BX23" s="75">
        <f t="shared" si="25"/>
        <v>0</v>
      </c>
      <c r="BY23" s="75">
        <f t="shared" si="25"/>
        <v>0</v>
      </c>
      <c r="BZ23" s="75">
        <f t="shared" si="25"/>
        <v>0</v>
      </c>
      <c r="CA23" s="75">
        <f t="shared" si="25"/>
        <v>0</v>
      </c>
      <c r="CB23" s="75">
        <f t="shared" si="25"/>
        <v>0</v>
      </c>
      <c r="CC23" s="75">
        <f t="shared" si="25"/>
        <v>0</v>
      </c>
      <c r="CD23" s="75">
        <f t="shared" si="26"/>
        <v>0</v>
      </c>
      <c r="CE23" s="75">
        <f t="shared" si="26"/>
        <v>0</v>
      </c>
      <c r="CF23" s="75">
        <f t="shared" si="26"/>
        <v>0</v>
      </c>
      <c r="CG23" s="75">
        <f t="shared" si="26"/>
        <v>0</v>
      </c>
      <c r="CH23" s="75">
        <f t="shared" si="26"/>
        <v>0</v>
      </c>
      <c r="CI23" s="75">
        <f t="shared" si="26"/>
        <v>0</v>
      </c>
      <c r="CJ23" s="75">
        <f t="shared" si="26"/>
        <v>0</v>
      </c>
      <c r="CK23" s="75">
        <f t="shared" si="26"/>
        <v>0</v>
      </c>
      <c r="CL23" s="75">
        <f t="shared" si="26"/>
        <v>0</v>
      </c>
      <c r="CN23" s="75">
        <f t="shared" si="27"/>
        <v>0</v>
      </c>
      <c r="CO23" s="75">
        <f t="shared" si="28"/>
        <v>0</v>
      </c>
      <c r="CP23" s="75">
        <f t="shared" si="28"/>
        <v>0</v>
      </c>
      <c r="CQ23" s="75">
        <f t="shared" si="28"/>
        <v>0</v>
      </c>
      <c r="CR23" s="75">
        <f t="shared" si="28"/>
        <v>0</v>
      </c>
      <c r="CS23" s="75">
        <f t="shared" si="28"/>
        <v>0</v>
      </c>
      <c r="CT23" s="75">
        <f t="shared" si="28"/>
        <v>0</v>
      </c>
      <c r="CU23" s="75">
        <f t="shared" si="28"/>
        <v>0</v>
      </c>
      <c r="CV23" s="75">
        <f t="shared" si="28"/>
        <v>0</v>
      </c>
      <c r="CW23" s="75">
        <f t="shared" si="28"/>
        <v>0</v>
      </c>
      <c r="CX23" s="75">
        <f t="shared" si="28"/>
        <v>0</v>
      </c>
      <c r="CY23" s="75">
        <f t="shared" si="29"/>
        <v>0</v>
      </c>
      <c r="CZ23" s="75">
        <f t="shared" si="29"/>
        <v>0</v>
      </c>
      <c r="DA23" s="75">
        <f t="shared" si="29"/>
        <v>0</v>
      </c>
      <c r="DB23" s="75">
        <f t="shared" si="29"/>
        <v>0</v>
      </c>
      <c r="DC23" s="75">
        <f t="shared" si="29"/>
        <v>0</v>
      </c>
      <c r="DD23" s="75">
        <f t="shared" si="29"/>
        <v>0</v>
      </c>
      <c r="DE23" s="75">
        <f t="shared" si="29"/>
        <v>0</v>
      </c>
      <c r="DF23" s="75">
        <f t="shared" si="29"/>
        <v>0</v>
      </c>
      <c r="DG23" s="75">
        <f t="shared" si="29"/>
        <v>0</v>
      </c>
    </row>
    <row r="24" spans="1:111" ht="19.5" customHeight="1" x14ac:dyDescent="0.2">
      <c r="A24" s="69" t="s">
        <v>93</v>
      </c>
      <c r="B24" s="70"/>
      <c r="C24" s="70"/>
      <c r="D24" s="70"/>
      <c r="E24" s="70"/>
      <c r="F24" s="70"/>
      <c r="G24" s="73"/>
      <c r="H24" s="226">
        <v>0.5</v>
      </c>
      <c r="I24" s="226">
        <v>0.5</v>
      </c>
      <c r="J24" s="226">
        <v>0.5</v>
      </c>
      <c r="K24" s="226">
        <v>0.5</v>
      </c>
      <c r="L24" s="71">
        <f>'Site Data'!$C$12*1.1/12*(B24*$H$7+C24*$H$8+D24*$H$9+E24*$H$10)</f>
        <v>0</v>
      </c>
      <c r="M24" s="232">
        <f t="shared" si="8"/>
        <v>0</v>
      </c>
      <c r="N24" s="71">
        <f t="shared" si="2"/>
        <v>0</v>
      </c>
      <c r="O24" s="204">
        <f t="shared" si="30"/>
        <v>0</v>
      </c>
      <c r="P24" s="72">
        <f t="shared" ref="P24:P33" si="31">L24+M24-O24</f>
        <v>0</v>
      </c>
      <c r="Q24" s="231">
        <f t="shared" si="10"/>
        <v>0</v>
      </c>
      <c r="R24" s="231">
        <f t="shared" si="11"/>
        <v>0</v>
      </c>
      <c r="S24" s="231">
        <f t="shared" si="12"/>
        <v>0</v>
      </c>
      <c r="U24" s="234">
        <f t="shared" si="13"/>
        <v>0</v>
      </c>
      <c r="V24" s="232">
        <f t="shared" si="14"/>
        <v>0</v>
      </c>
      <c r="W24" s="234">
        <f t="shared" si="15"/>
        <v>0</v>
      </c>
      <c r="X24" s="232">
        <f t="shared" si="16"/>
        <v>0</v>
      </c>
      <c r="Y24" s="234">
        <f t="shared" si="17"/>
        <v>0</v>
      </c>
      <c r="Z24" s="232">
        <f t="shared" si="18"/>
        <v>0</v>
      </c>
      <c r="AA24" s="74"/>
      <c r="AB24" s="75">
        <f t="shared" si="19"/>
        <v>0</v>
      </c>
      <c r="AC24" s="75">
        <f t="shared" si="19"/>
        <v>0</v>
      </c>
      <c r="AD24" s="75">
        <f t="shared" si="19"/>
        <v>0</v>
      </c>
      <c r="AE24" s="75">
        <f t="shared" si="19"/>
        <v>0</v>
      </c>
      <c r="AF24" s="75">
        <f t="shared" si="19"/>
        <v>0</v>
      </c>
      <c r="AG24" s="75">
        <f t="shared" si="19"/>
        <v>0</v>
      </c>
      <c r="AH24" s="75">
        <f t="shared" si="19"/>
        <v>0</v>
      </c>
      <c r="AI24" s="75">
        <f t="shared" si="19"/>
        <v>0</v>
      </c>
      <c r="AJ24" s="75">
        <f t="shared" si="19"/>
        <v>0</v>
      </c>
      <c r="AK24" s="75">
        <f t="shared" si="19"/>
        <v>0</v>
      </c>
      <c r="AL24" s="75">
        <f t="shared" si="19"/>
        <v>0</v>
      </c>
      <c r="AM24" s="75">
        <f t="shared" si="19"/>
        <v>0</v>
      </c>
      <c r="AN24" s="75">
        <f t="shared" si="19"/>
        <v>0</v>
      </c>
      <c r="AO24" s="75">
        <f t="shared" si="19"/>
        <v>0</v>
      </c>
      <c r="AP24" s="75">
        <f t="shared" si="19"/>
        <v>0</v>
      </c>
      <c r="AQ24" s="75">
        <f t="shared" si="19"/>
        <v>0</v>
      </c>
      <c r="AR24" s="75">
        <f t="shared" si="20"/>
        <v>0</v>
      </c>
      <c r="AS24" s="75">
        <f t="shared" si="20"/>
        <v>0</v>
      </c>
      <c r="AT24" s="75">
        <f t="shared" si="20"/>
        <v>0</v>
      </c>
      <c r="AU24" s="75">
        <f t="shared" si="20"/>
        <v>0</v>
      </c>
      <c r="AV24" s="75">
        <f t="shared" si="20"/>
        <v>0</v>
      </c>
      <c r="AX24" s="75">
        <f t="shared" si="21"/>
        <v>0</v>
      </c>
      <c r="AY24" s="75">
        <f t="shared" si="22"/>
        <v>0</v>
      </c>
      <c r="AZ24" s="75">
        <f t="shared" si="22"/>
        <v>0</v>
      </c>
      <c r="BA24" s="75">
        <f t="shared" si="22"/>
        <v>0</v>
      </c>
      <c r="BB24" s="75">
        <f t="shared" si="22"/>
        <v>0</v>
      </c>
      <c r="BC24" s="75">
        <f t="shared" si="22"/>
        <v>0</v>
      </c>
      <c r="BD24" s="75">
        <f t="shared" si="22"/>
        <v>0</v>
      </c>
      <c r="BE24" s="75">
        <f t="shared" si="22"/>
        <v>0</v>
      </c>
      <c r="BF24" s="75">
        <f t="shared" si="22"/>
        <v>0</v>
      </c>
      <c r="BG24" s="75">
        <f t="shared" si="22"/>
        <v>0</v>
      </c>
      <c r="BH24" s="75">
        <f t="shared" si="22"/>
        <v>0</v>
      </c>
      <c r="BI24" s="75">
        <f t="shared" si="23"/>
        <v>0</v>
      </c>
      <c r="BJ24" s="75">
        <f t="shared" si="23"/>
        <v>0</v>
      </c>
      <c r="BK24" s="75">
        <f t="shared" si="23"/>
        <v>0</v>
      </c>
      <c r="BL24" s="75">
        <f t="shared" si="23"/>
        <v>0</v>
      </c>
      <c r="BM24" s="75">
        <f t="shared" si="23"/>
        <v>0</v>
      </c>
      <c r="BN24" s="75">
        <f t="shared" si="23"/>
        <v>0</v>
      </c>
      <c r="BO24" s="75">
        <f t="shared" si="23"/>
        <v>0</v>
      </c>
      <c r="BP24" s="75">
        <f t="shared" si="23"/>
        <v>0</v>
      </c>
      <c r="BQ24" s="75">
        <f t="shared" si="23"/>
        <v>0</v>
      </c>
      <c r="BS24" s="75">
        <f t="shared" si="24"/>
        <v>0</v>
      </c>
      <c r="BT24" s="75">
        <f t="shared" si="25"/>
        <v>0</v>
      </c>
      <c r="BU24" s="75">
        <f t="shared" si="25"/>
        <v>0</v>
      </c>
      <c r="BV24" s="75">
        <f t="shared" si="25"/>
        <v>0</v>
      </c>
      <c r="BW24" s="75">
        <f t="shared" si="25"/>
        <v>0</v>
      </c>
      <c r="BX24" s="75">
        <f t="shared" si="25"/>
        <v>0</v>
      </c>
      <c r="BY24" s="75">
        <f t="shared" si="25"/>
        <v>0</v>
      </c>
      <c r="BZ24" s="75">
        <f t="shared" si="25"/>
        <v>0</v>
      </c>
      <c r="CA24" s="75">
        <f t="shared" si="25"/>
        <v>0</v>
      </c>
      <c r="CB24" s="75">
        <f t="shared" si="25"/>
        <v>0</v>
      </c>
      <c r="CC24" s="75">
        <f t="shared" si="25"/>
        <v>0</v>
      </c>
      <c r="CD24" s="75">
        <f t="shared" si="26"/>
        <v>0</v>
      </c>
      <c r="CE24" s="75">
        <f t="shared" si="26"/>
        <v>0</v>
      </c>
      <c r="CF24" s="75">
        <f t="shared" si="26"/>
        <v>0</v>
      </c>
      <c r="CG24" s="75">
        <f t="shared" si="26"/>
        <v>0</v>
      </c>
      <c r="CH24" s="75">
        <f t="shared" si="26"/>
        <v>0</v>
      </c>
      <c r="CI24" s="75">
        <f t="shared" si="26"/>
        <v>0</v>
      </c>
      <c r="CJ24" s="75">
        <f t="shared" si="26"/>
        <v>0</v>
      </c>
      <c r="CK24" s="75">
        <f t="shared" si="26"/>
        <v>0</v>
      </c>
      <c r="CL24" s="75">
        <f t="shared" si="26"/>
        <v>0</v>
      </c>
      <c r="CN24" s="75">
        <f t="shared" si="27"/>
        <v>0</v>
      </c>
      <c r="CO24" s="75">
        <f t="shared" si="28"/>
        <v>0</v>
      </c>
      <c r="CP24" s="75">
        <f t="shared" si="28"/>
        <v>0</v>
      </c>
      <c r="CQ24" s="75">
        <f t="shared" si="28"/>
        <v>0</v>
      </c>
      <c r="CR24" s="75">
        <f t="shared" si="28"/>
        <v>0</v>
      </c>
      <c r="CS24" s="75">
        <f t="shared" si="28"/>
        <v>0</v>
      </c>
      <c r="CT24" s="75">
        <f t="shared" si="28"/>
        <v>0</v>
      </c>
      <c r="CU24" s="75">
        <f t="shared" si="28"/>
        <v>0</v>
      </c>
      <c r="CV24" s="75">
        <f t="shared" si="28"/>
        <v>0</v>
      </c>
      <c r="CW24" s="75">
        <f t="shared" si="28"/>
        <v>0</v>
      </c>
      <c r="CX24" s="75">
        <f t="shared" si="28"/>
        <v>0</v>
      </c>
      <c r="CY24" s="75">
        <f t="shared" si="29"/>
        <v>0</v>
      </c>
      <c r="CZ24" s="75">
        <f t="shared" si="29"/>
        <v>0</v>
      </c>
      <c r="DA24" s="75">
        <f t="shared" si="29"/>
        <v>0</v>
      </c>
      <c r="DB24" s="75">
        <f t="shared" si="29"/>
        <v>0</v>
      </c>
      <c r="DC24" s="75">
        <f t="shared" si="29"/>
        <v>0</v>
      </c>
      <c r="DD24" s="75">
        <f t="shared" si="29"/>
        <v>0</v>
      </c>
      <c r="DE24" s="75">
        <f t="shared" si="29"/>
        <v>0</v>
      </c>
      <c r="DF24" s="75">
        <f t="shared" si="29"/>
        <v>0</v>
      </c>
      <c r="DG24" s="75">
        <f t="shared" si="29"/>
        <v>0</v>
      </c>
    </row>
    <row r="25" spans="1:111" ht="19.5" customHeight="1" x14ac:dyDescent="0.2">
      <c r="A25" s="69" t="s">
        <v>39</v>
      </c>
      <c r="B25" s="70"/>
      <c r="C25" s="70"/>
      <c r="D25" s="70"/>
      <c r="E25" s="70"/>
      <c r="F25" s="70"/>
      <c r="G25" s="73"/>
      <c r="H25" s="226">
        <v>1</v>
      </c>
      <c r="I25" s="270">
        <v>1</v>
      </c>
      <c r="J25" s="270">
        <v>1</v>
      </c>
      <c r="K25" s="270">
        <v>1</v>
      </c>
      <c r="L25" s="71">
        <f>'Site Data'!$C$12*1.1/12*(B25*$H$7+C25*$H$8+D25*$H$9+E25*$H$10)</f>
        <v>0</v>
      </c>
      <c r="M25" s="232">
        <f t="shared" si="8"/>
        <v>0</v>
      </c>
      <c r="N25" s="71">
        <f t="shared" si="2"/>
        <v>0</v>
      </c>
      <c r="O25" s="204">
        <f t="shared" si="30"/>
        <v>0</v>
      </c>
      <c r="P25" s="72">
        <f t="shared" si="31"/>
        <v>0</v>
      </c>
      <c r="Q25" s="231">
        <f t="shared" si="10"/>
        <v>0</v>
      </c>
      <c r="R25" s="231">
        <f t="shared" si="11"/>
        <v>0</v>
      </c>
      <c r="S25" s="231">
        <f t="shared" si="12"/>
        <v>0</v>
      </c>
      <c r="U25" s="234">
        <f t="shared" si="13"/>
        <v>0</v>
      </c>
      <c r="V25" s="232">
        <f t="shared" si="14"/>
        <v>0</v>
      </c>
      <c r="W25" s="234">
        <f t="shared" si="15"/>
        <v>0</v>
      </c>
      <c r="X25" s="232">
        <f t="shared" si="16"/>
        <v>0</v>
      </c>
      <c r="Y25" s="234">
        <f t="shared" si="17"/>
        <v>0</v>
      </c>
      <c r="Z25" s="232">
        <f t="shared" si="18"/>
        <v>0</v>
      </c>
      <c r="AA25" s="74"/>
      <c r="AB25" s="75">
        <f t="shared" si="19"/>
        <v>0</v>
      </c>
      <c r="AC25" s="75">
        <f t="shared" si="19"/>
        <v>0</v>
      </c>
      <c r="AD25" s="75">
        <f t="shared" si="19"/>
        <v>0</v>
      </c>
      <c r="AE25" s="75">
        <f t="shared" si="19"/>
        <v>0</v>
      </c>
      <c r="AF25" s="75">
        <f t="shared" si="19"/>
        <v>0</v>
      </c>
      <c r="AG25" s="75">
        <f t="shared" si="19"/>
        <v>0</v>
      </c>
      <c r="AH25" s="75">
        <f t="shared" si="19"/>
        <v>0</v>
      </c>
      <c r="AI25" s="75">
        <f t="shared" si="19"/>
        <v>0</v>
      </c>
      <c r="AJ25" s="75">
        <f t="shared" si="19"/>
        <v>0</v>
      </c>
      <c r="AK25" s="75">
        <f t="shared" si="19"/>
        <v>0</v>
      </c>
      <c r="AL25" s="75">
        <f t="shared" si="19"/>
        <v>0</v>
      </c>
      <c r="AM25" s="75">
        <f t="shared" si="19"/>
        <v>0</v>
      </c>
      <c r="AN25" s="75">
        <f t="shared" si="19"/>
        <v>0</v>
      </c>
      <c r="AO25" s="75">
        <f t="shared" si="19"/>
        <v>0</v>
      </c>
      <c r="AP25" s="75">
        <f t="shared" si="19"/>
        <v>0</v>
      </c>
      <c r="AQ25" s="75">
        <f t="shared" si="19"/>
        <v>0</v>
      </c>
      <c r="AR25" s="75">
        <f t="shared" si="20"/>
        <v>0</v>
      </c>
      <c r="AS25" s="75">
        <f t="shared" si="20"/>
        <v>0</v>
      </c>
      <c r="AT25" s="75">
        <f t="shared" si="20"/>
        <v>0</v>
      </c>
      <c r="AU25" s="75">
        <f t="shared" si="20"/>
        <v>0</v>
      </c>
      <c r="AV25" s="75">
        <f t="shared" si="20"/>
        <v>0</v>
      </c>
      <c r="AX25" s="75">
        <f t="shared" si="21"/>
        <v>0</v>
      </c>
      <c r="AY25" s="75">
        <f t="shared" si="22"/>
        <v>0</v>
      </c>
      <c r="AZ25" s="75">
        <f t="shared" si="22"/>
        <v>0</v>
      </c>
      <c r="BA25" s="75">
        <f t="shared" si="22"/>
        <v>0</v>
      </c>
      <c r="BB25" s="75">
        <f t="shared" si="22"/>
        <v>0</v>
      </c>
      <c r="BC25" s="75">
        <f t="shared" si="22"/>
        <v>0</v>
      </c>
      <c r="BD25" s="75">
        <f t="shared" si="22"/>
        <v>0</v>
      </c>
      <c r="BE25" s="75">
        <f t="shared" si="22"/>
        <v>0</v>
      </c>
      <c r="BF25" s="75">
        <f t="shared" si="22"/>
        <v>0</v>
      </c>
      <c r="BG25" s="75">
        <f t="shared" si="22"/>
        <v>0</v>
      </c>
      <c r="BH25" s="75">
        <f t="shared" si="22"/>
        <v>0</v>
      </c>
      <c r="BI25" s="75">
        <f t="shared" si="23"/>
        <v>0</v>
      </c>
      <c r="BJ25" s="75">
        <f t="shared" si="23"/>
        <v>0</v>
      </c>
      <c r="BK25" s="75">
        <f t="shared" si="23"/>
        <v>0</v>
      </c>
      <c r="BL25" s="75">
        <f t="shared" si="23"/>
        <v>0</v>
      </c>
      <c r="BM25" s="75">
        <f t="shared" si="23"/>
        <v>0</v>
      </c>
      <c r="BN25" s="75">
        <f t="shared" si="23"/>
        <v>0</v>
      </c>
      <c r="BO25" s="75">
        <f t="shared" si="23"/>
        <v>0</v>
      </c>
      <c r="BP25" s="75">
        <f t="shared" si="23"/>
        <v>0</v>
      </c>
      <c r="BQ25" s="75">
        <f t="shared" si="23"/>
        <v>0</v>
      </c>
      <c r="BS25" s="75">
        <f t="shared" si="24"/>
        <v>0</v>
      </c>
      <c r="BT25" s="75">
        <f t="shared" si="25"/>
        <v>0</v>
      </c>
      <c r="BU25" s="75">
        <f t="shared" si="25"/>
        <v>0</v>
      </c>
      <c r="BV25" s="75">
        <f t="shared" si="25"/>
        <v>0</v>
      </c>
      <c r="BW25" s="75">
        <f t="shared" si="25"/>
        <v>0</v>
      </c>
      <c r="BX25" s="75">
        <f t="shared" si="25"/>
        <v>0</v>
      </c>
      <c r="BY25" s="75">
        <f t="shared" si="25"/>
        <v>0</v>
      </c>
      <c r="BZ25" s="75">
        <f t="shared" si="25"/>
        <v>0</v>
      </c>
      <c r="CA25" s="75">
        <f t="shared" si="25"/>
        <v>0</v>
      </c>
      <c r="CB25" s="75">
        <f t="shared" si="25"/>
        <v>0</v>
      </c>
      <c r="CC25" s="75">
        <f t="shared" si="25"/>
        <v>0</v>
      </c>
      <c r="CD25" s="75">
        <f t="shared" si="26"/>
        <v>0</v>
      </c>
      <c r="CE25" s="75">
        <f t="shared" si="26"/>
        <v>0</v>
      </c>
      <c r="CF25" s="75">
        <f t="shared" si="26"/>
        <v>0</v>
      </c>
      <c r="CG25" s="75">
        <f t="shared" si="26"/>
        <v>0</v>
      </c>
      <c r="CH25" s="75">
        <f t="shared" si="26"/>
        <v>0</v>
      </c>
      <c r="CI25" s="75">
        <f t="shared" si="26"/>
        <v>0</v>
      </c>
      <c r="CJ25" s="75">
        <f t="shared" si="26"/>
        <v>0</v>
      </c>
      <c r="CK25" s="75">
        <f t="shared" si="26"/>
        <v>0</v>
      </c>
      <c r="CL25" s="75">
        <f t="shared" si="26"/>
        <v>0</v>
      </c>
      <c r="CN25" s="75">
        <f t="shared" si="27"/>
        <v>0</v>
      </c>
      <c r="CO25" s="75">
        <f t="shared" si="28"/>
        <v>0</v>
      </c>
      <c r="CP25" s="75">
        <f t="shared" si="28"/>
        <v>0</v>
      </c>
      <c r="CQ25" s="75">
        <f t="shared" si="28"/>
        <v>0</v>
      </c>
      <c r="CR25" s="75">
        <f t="shared" si="28"/>
        <v>0</v>
      </c>
      <c r="CS25" s="75">
        <f t="shared" si="28"/>
        <v>0</v>
      </c>
      <c r="CT25" s="75">
        <f t="shared" si="28"/>
        <v>0</v>
      </c>
      <c r="CU25" s="75">
        <f t="shared" si="28"/>
        <v>0</v>
      </c>
      <c r="CV25" s="75">
        <f t="shared" si="28"/>
        <v>0</v>
      </c>
      <c r="CW25" s="75">
        <f t="shared" si="28"/>
        <v>0</v>
      </c>
      <c r="CX25" s="75">
        <f t="shared" si="28"/>
        <v>0</v>
      </c>
      <c r="CY25" s="75">
        <f t="shared" si="29"/>
        <v>0</v>
      </c>
      <c r="CZ25" s="75">
        <f t="shared" si="29"/>
        <v>0</v>
      </c>
      <c r="DA25" s="75">
        <f t="shared" si="29"/>
        <v>0</v>
      </c>
      <c r="DB25" s="75">
        <f t="shared" si="29"/>
        <v>0</v>
      </c>
      <c r="DC25" s="75">
        <f t="shared" si="29"/>
        <v>0</v>
      </c>
      <c r="DD25" s="75">
        <f t="shared" si="29"/>
        <v>0</v>
      </c>
      <c r="DE25" s="75">
        <f t="shared" si="29"/>
        <v>0</v>
      </c>
      <c r="DF25" s="75">
        <f t="shared" si="29"/>
        <v>0</v>
      </c>
      <c r="DG25" s="75">
        <f t="shared" si="29"/>
        <v>0</v>
      </c>
    </row>
    <row r="26" spans="1:111" ht="19.5" customHeight="1" x14ac:dyDescent="0.2">
      <c r="A26" s="69" t="s">
        <v>105</v>
      </c>
      <c r="B26" s="70"/>
      <c r="C26" s="70"/>
      <c r="D26" s="70"/>
      <c r="E26" s="70"/>
      <c r="F26" s="70"/>
      <c r="G26" s="73"/>
      <c r="H26" s="226">
        <v>0.4</v>
      </c>
      <c r="I26" s="226">
        <v>0.8</v>
      </c>
      <c r="J26" s="226">
        <v>0.4</v>
      </c>
      <c r="K26" s="226">
        <v>0.4</v>
      </c>
      <c r="L26" s="71">
        <f>'Site Data'!$C$12*1.1/12*(B26*$H$7+C26*$H$8+D26*$H$9+E26*$H$10)</f>
        <v>0</v>
      </c>
      <c r="M26" s="232">
        <f t="shared" si="8"/>
        <v>0</v>
      </c>
      <c r="N26" s="71">
        <f t="shared" si="2"/>
        <v>0</v>
      </c>
      <c r="O26" s="204">
        <f t="shared" si="30"/>
        <v>0</v>
      </c>
      <c r="P26" s="72">
        <f t="shared" si="31"/>
        <v>0</v>
      </c>
      <c r="Q26" s="231">
        <f t="shared" si="10"/>
        <v>0</v>
      </c>
      <c r="R26" s="231">
        <f t="shared" si="11"/>
        <v>0</v>
      </c>
      <c r="S26" s="231">
        <f t="shared" si="12"/>
        <v>0</v>
      </c>
      <c r="U26" s="234">
        <f t="shared" si="13"/>
        <v>0</v>
      </c>
      <c r="V26" s="232">
        <f t="shared" si="14"/>
        <v>0</v>
      </c>
      <c r="W26" s="234">
        <f t="shared" si="15"/>
        <v>0</v>
      </c>
      <c r="X26" s="232">
        <f t="shared" si="16"/>
        <v>0</v>
      </c>
      <c r="Y26" s="234">
        <f t="shared" si="17"/>
        <v>0</v>
      </c>
      <c r="Z26" s="232">
        <f t="shared" si="18"/>
        <v>0</v>
      </c>
      <c r="AA26" s="74"/>
      <c r="AB26" s="75">
        <f t="shared" si="19"/>
        <v>0</v>
      </c>
      <c r="AC26" s="75">
        <f t="shared" si="19"/>
        <v>0</v>
      </c>
      <c r="AD26" s="75">
        <f t="shared" si="19"/>
        <v>0</v>
      </c>
      <c r="AE26" s="75">
        <f t="shared" si="19"/>
        <v>0</v>
      </c>
      <c r="AF26" s="75">
        <f t="shared" si="19"/>
        <v>0</v>
      </c>
      <c r="AG26" s="75">
        <f t="shared" si="19"/>
        <v>0</v>
      </c>
      <c r="AH26" s="75">
        <f t="shared" si="19"/>
        <v>0</v>
      </c>
      <c r="AI26" s="75">
        <f t="shared" si="19"/>
        <v>0</v>
      </c>
      <c r="AJ26" s="75">
        <f t="shared" si="19"/>
        <v>0</v>
      </c>
      <c r="AK26" s="75">
        <f t="shared" si="19"/>
        <v>0</v>
      </c>
      <c r="AL26" s="75">
        <f t="shared" si="19"/>
        <v>0</v>
      </c>
      <c r="AM26" s="75">
        <f t="shared" si="19"/>
        <v>0</v>
      </c>
      <c r="AN26" s="75">
        <f t="shared" si="19"/>
        <v>0</v>
      </c>
      <c r="AO26" s="75">
        <f t="shared" si="19"/>
        <v>0</v>
      </c>
      <c r="AP26" s="75">
        <f t="shared" si="19"/>
        <v>0</v>
      </c>
      <c r="AQ26" s="75">
        <f t="shared" si="19"/>
        <v>0</v>
      </c>
      <c r="AR26" s="75">
        <f t="shared" si="20"/>
        <v>0</v>
      </c>
      <c r="AS26" s="75">
        <f t="shared" si="20"/>
        <v>0</v>
      </c>
      <c r="AT26" s="75">
        <f t="shared" si="20"/>
        <v>0</v>
      </c>
      <c r="AU26" s="75">
        <f t="shared" si="20"/>
        <v>0</v>
      </c>
      <c r="AV26" s="75">
        <f t="shared" si="20"/>
        <v>0</v>
      </c>
      <c r="AX26" s="75">
        <f t="shared" si="21"/>
        <v>0</v>
      </c>
      <c r="AY26" s="75">
        <f t="shared" si="22"/>
        <v>0</v>
      </c>
      <c r="AZ26" s="75">
        <f t="shared" si="22"/>
        <v>0</v>
      </c>
      <c r="BA26" s="75">
        <f t="shared" si="22"/>
        <v>0</v>
      </c>
      <c r="BB26" s="75">
        <f t="shared" si="22"/>
        <v>0</v>
      </c>
      <c r="BC26" s="75">
        <f t="shared" si="22"/>
        <v>0</v>
      </c>
      <c r="BD26" s="75">
        <f t="shared" si="22"/>
        <v>0</v>
      </c>
      <c r="BE26" s="75">
        <f t="shared" si="22"/>
        <v>0</v>
      </c>
      <c r="BF26" s="75">
        <f t="shared" si="22"/>
        <v>0</v>
      </c>
      <c r="BG26" s="75">
        <f t="shared" si="22"/>
        <v>0</v>
      </c>
      <c r="BH26" s="75">
        <f t="shared" si="22"/>
        <v>0</v>
      </c>
      <c r="BI26" s="75">
        <f t="shared" si="23"/>
        <v>0</v>
      </c>
      <c r="BJ26" s="75">
        <f t="shared" si="23"/>
        <v>0</v>
      </c>
      <c r="BK26" s="75">
        <f t="shared" si="23"/>
        <v>0</v>
      </c>
      <c r="BL26" s="75">
        <f t="shared" si="23"/>
        <v>0</v>
      </c>
      <c r="BM26" s="75">
        <f t="shared" si="23"/>
        <v>0</v>
      </c>
      <c r="BN26" s="75">
        <f t="shared" si="23"/>
        <v>0</v>
      </c>
      <c r="BO26" s="75">
        <f t="shared" si="23"/>
        <v>0</v>
      </c>
      <c r="BP26" s="75">
        <f t="shared" si="23"/>
        <v>0</v>
      </c>
      <c r="BQ26" s="75">
        <f t="shared" si="23"/>
        <v>0</v>
      </c>
      <c r="BS26" s="75">
        <f t="shared" si="24"/>
        <v>0</v>
      </c>
      <c r="BT26" s="75">
        <f t="shared" si="25"/>
        <v>0</v>
      </c>
      <c r="BU26" s="75">
        <f t="shared" si="25"/>
        <v>0</v>
      </c>
      <c r="BV26" s="75">
        <f t="shared" si="25"/>
        <v>0</v>
      </c>
      <c r="BW26" s="75">
        <f t="shared" si="25"/>
        <v>0</v>
      </c>
      <c r="BX26" s="75">
        <f t="shared" si="25"/>
        <v>0</v>
      </c>
      <c r="BY26" s="75">
        <f t="shared" si="25"/>
        <v>0</v>
      </c>
      <c r="BZ26" s="75">
        <f t="shared" si="25"/>
        <v>0</v>
      </c>
      <c r="CA26" s="75">
        <f t="shared" si="25"/>
        <v>0</v>
      </c>
      <c r="CB26" s="75">
        <f t="shared" si="25"/>
        <v>0</v>
      </c>
      <c r="CC26" s="75">
        <f t="shared" si="25"/>
        <v>0</v>
      </c>
      <c r="CD26" s="75">
        <f t="shared" si="26"/>
        <v>0</v>
      </c>
      <c r="CE26" s="75">
        <f t="shared" si="26"/>
        <v>0</v>
      </c>
      <c r="CF26" s="75">
        <f t="shared" si="26"/>
        <v>0</v>
      </c>
      <c r="CG26" s="75">
        <f t="shared" si="26"/>
        <v>0</v>
      </c>
      <c r="CH26" s="75">
        <f t="shared" si="26"/>
        <v>0</v>
      </c>
      <c r="CI26" s="75">
        <f t="shared" si="26"/>
        <v>0</v>
      </c>
      <c r="CJ26" s="75">
        <f t="shared" si="26"/>
        <v>0</v>
      </c>
      <c r="CK26" s="75">
        <f t="shared" si="26"/>
        <v>0</v>
      </c>
      <c r="CL26" s="75">
        <f t="shared" si="26"/>
        <v>0</v>
      </c>
      <c r="CN26" s="75">
        <f t="shared" si="27"/>
        <v>0</v>
      </c>
      <c r="CO26" s="75">
        <f t="shared" si="28"/>
        <v>0</v>
      </c>
      <c r="CP26" s="75">
        <f t="shared" si="28"/>
        <v>0</v>
      </c>
      <c r="CQ26" s="75">
        <f t="shared" si="28"/>
        <v>0</v>
      </c>
      <c r="CR26" s="75">
        <f t="shared" si="28"/>
        <v>0</v>
      </c>
      <c r="CS26" s="75">
        <f t="shared" si="28"/>
        <v>0</v>
      </c>
      <c r="CT26" s="75">
        <f t="shared" si="28"/>
        <v>0</v>
      </c>
      <c r="CU26" s="75">
        <f t="shared" si="28"/>
        <v>0</v>
      </c>
      <c r="CV26" s="75">
        <f t="shared" si="28"/>
        <v>0</v>
      </c>
      <c r="CW26" s="75">
        <f t="shared" si="28"/>
        <v>0</v>
      </c>
      <c r="CX26" s="75">
        <f t="shared" si="28"/>
        <v>0</v>
      </c>
      <c r="CY26" s="75">
        <f t="shared" si="29"/>
        <v>0</v>
      </c>
      <c r="CZ26" s="75">
        <f t="shared" si="29"/>
        <v>0</v>
      </c>
      <c r="DA26" s="75">
        <f t="shared" si="29"/>
        <v>0</v>
      </c>
      <c r="DB26" s="75">
        <f t="shared" si="29"/>
        <v>0</v>
      </c>
      <c r="DC26" s="75">
        <f t="shared" si="29"/>
        <v>0</v>
      </c>
      <c r="DD26" s="75">
        <f t="shared" si="29"/>
        <v>0</v>
      </c>
      <c r="DE26" s="75">
        <f t="shared" si="29"/>
        <v>0</v>
      </c>
      <c r="DF26" s="75">
        <f t="shared" si="29"/>
        <v>0</v>
      </c>
      <c r="DG26" s="75">
        <f t="shared" si="29"/>
        <v>0</v>
      </c>
    </row>
    <row r="27" spans="1:111" ht="19.5" customHeight="1" x14ac:dyDescent="0.2">
      <c r="A27" s="69" t="s">
        <v>85</v>
      </c>
      <c r="B27" s="70"/>
      <c r="C27" s="70"/>
      <c r="D27" s="70"/>
      <c r="E27" s="70"/>
      <c r="F27" s="70"/>
      <c r="G27" s="73"/>
      <c r="H27" s="226">
        <v>0.1</v>
      </c>
      <c r="I27" s="226">
        <v>0.5</v>
      </c>
      <c r="J27" s="226">
        <v>0.25</v>
      </c>
      <c r="K27" s="226">
        <v>0.3</v>
      </c>
      <c r="L27" s="71">
        <f>'Site Data'!$C$12*1.1/12*(B27*$H$7+C27*$H$8+D27*$H$9+E27*$H$10)</f>
        <v>0</v>
      </c>
      <c r="M27" s="232">
        <f t="shared" si="8"/>
        <v>0</v>
      </c>
      <c r="N27" s="71">
        <f t="shared" si="2"/>
        <v>0</v>
      </c>
      <c r="O27" s="204">
        <f t="shared" si="30"/>
        <v>0</v>
      </c>
      <c r="P27" s="72">
        <f t="shared" si="31"/>
        <v>0</v>
      </c>
      <c r="Q27" s="231">
        <f t="shared" si="10"/>
        <v>0</v>
      </c>
      <c r="R27" s="231">
        <f t="shared" si="11"/>
        <v>0</v>
      </c>
      <c r="S27" s="231">
        <f t="shared" si="12"/>
        <v>0</v>
      </c>
      <c r="U27" s="234">
        <f t="shared" si="13"/>
        <v>0</v>
      </c>
      <c r="V27" s="232">
        <f t="shared" si="14"/>
        <v>0</v>
      </c>
      <c r="W27" s="234">
        <f t="shared" si="15"/>
        <v>0</v>
      </c>
      <c r="X27" s="232">
        <f t="shared" si="16"/>
        <v>0</v>
      </c>
      <c r="Y27" s="234">
        <f t="shared" si="17"/>
        <v>0</v>
      </c>
      <c r="Z27" s="232">
        <f t="shared" si="18"/>
        <v>0</v>
      </c>
      <c r="AA27" s="74"/>
      <c r="AB27" s="75">
        <f t="shared" si="19"/>
        <v>0</v>
      </c>
      <c r="AC27" s="75">
        <f t="shared" si="19"/>
        <v>0</v>
      </c>
      <c r="AD27" s="75">
        <f t="shared" si="19"/>
        <v>0</v>
      </c>
      <c r="AE27" s="75">
        <f t="shared" si="19"/>
        <v>0</v>
      </c>
      <c r="AF27" s="75">
        <f t="shared" si="19"/>
        <v>0</v>
      </c>
      <c r="AG27" s="75">
        <f t="shared" si="19"/>
        <v>0</v>
      </c>
      <c r="AH27" s="75">
        <f t="shared" si="19"/>
        <v>0</v>
      </c>
      <c r="AI27" s="75">
        <f t="shared" si="19"/>
        <v>0</v>
      </c>
      <c r="AJ27" s="75">
        <f t="shared" si="19"/>
        <v>0</v>
      </c>
      <c r="AK27" s="75">
        <f t="shared" si="19"/>
        <v>0</v>
      </c>
      <c r="AL27" s="75">
        <f t="shared" si="19"/>
        <v>0</v>
      </c>
      <c r="AM27" s="75">
        <f t="shared" si="19"/>
        <v>0</v>
      </c>
      <c r="AN27" s="75">
        <f t="shared" si="19"/>
        <v>0</v>
      </c>
      <c r="AO27" s="75">
        <f t="shared" si="19"/>
        <v>0</v>
      </c>
      <c r="AP27" s="75">
        <f t="shared" si="19"/>
        <v>0</v>
      </c>
      <c r="AQ27" s="75">
        <f t="shared" si="19"/>
        <v>0</v>
      </c>
      <c r="AR27" s="75">
        <f t="shared" si="20"/>
        <v>0</v>
      </c>
      <c r="AS27" s="75">
        <f t="shared" si="20"/>
        <v>0</v>
      </c>
      <c r="AT27" s="75">
        <f t="shared" si="20"/>
        <v>0</v>
      </c>
      <c r="AU27" s="75">
        <f t="shared" si="20"/>
        <v>0</v>
      </c>
      <c r="AV27" s="75">
        <f t="shared" si="20"/>
        <v>0</v>
      </c>
      <c r="AX27" s="75">
        <f t="shared" si="21"/>
        <v>0</v>
      </c>
      <c r="AY27" s="75">
        <f t="shared" si="22"/>
        <v>0</v>
      </c>
      <c r="AZ27" s="75">
        <f t="shared" si="22"/>
        <v>0</v>
      </c>
      <c r="BA27" s="75">
        <f t="shared" si="22"/>
        <v>0</v>
      </c>
      <c r="BB27" s="75">
        <f t="shared" si="22"/>
        <v>0</v>
      </c>
      <c r="BC27" s="75">
        <f t="shared" si="22"/>
        <v>0</v>
      </c>
      <c r="BD27" s="75">
        <f t="shared" si="22"/>
        <v>0</v>
      </c>
      <c r="BE27" s="75">
        <f t="shared" si="22"/>
        <v>0</v>
      </c>
      <c r="BF27" s="75">
        <f t="shared" si="22"/>
        <v>0</v>
      </c>
      <c r="BG27" s="75">
        <f t="shared" si="22"/>
        <v>0</v>
      </c>
      <c r="BH27" s="75">
        <f t="shared" si="22"/>
        <v>0</v>
      </c>
      <c r="BI27" s="75">
        <f t="shared" si="23"/>
        <v>0</v>
      </c>
      <c r="BJ27" s="75">
        <f t="shared" si="23"/>
        <v>0</v>
      </c>
      <c r="BK27" s="75">
        <f t="shared" si="23"/>
        <v>0</v>
      </c>
      <c r="BL27" s="75">
        <f t="shared" si="23"/>
        <v>0</v>
      </c>
      <c r="BM27" s="75">
        <f t="shared" si="23"/>
        <v>0</v>
      </c>
      <c r="BN27" s="75">
        <f t="shared" si="23"/>
        <v>0</v>
      </c>
      <c r="BO27" s="75">
        <f t="shared" si="23"/>
        <v>0</v>
      </c>
      <c r="BP27" s="75">
        <f t="shared" si="23"/>
        <v>0</v>
      </c>
      <c r="BQ27" s="75">
        <f t="shared" si="23"/>
        <v>0</v>
      </c>
      <c r="BS27" s="75">
        <f t="shared" si="24"/>
        <v>0</v>
      </c>
      <c r="BT27" s="75">
        <f t="shared" si="25"/>
        <v>0</v>
      </c>
      <c r="BU27" s="75">
        <f t="shared" si="25"/>
        <v>0</v>
      </c>
      <c r="BV27" s="75">
        <f t="shared" si="25"/>
        <v>0</v>
      </c>
      <c r="BW27" s="75">
        <f t="shared" si="25"/>
        <v>0</v>
      </c>
      <c r="BX27" s="75">
        <f t="shared" si="25"/>
        <v>0</v>
      </c>
      <c r="BY27" s="75">
        <f t="shared" si="25"/>
        <v>0</v>
      </c>
      <c r="BZ27" s="75">
        <f t="shared" si="25"/>
        <v>0</v>
      </c>
      <c r="CA27" s="75">
        <f t="shared" si="25"/>
        <v>0</v>
      </c>
      <c r="CB27" s="75">
        <f t="shared" si="25"/>
        <v>0</v>
      </c>
      <c r="CC27" s="75">
        <f t="shared" si="25"/>
        <v>0</v>
      </c>
      <c r="CD27" s="75">
        <f t="shared" si="26"/>
        <v>0</v>
      </c>
      <c r="CE27" s="75">
        <f t="shared" si="26"/>
        <v>0</v>
      </c>
      <c r="CF27" s="75">
        <f t="shared" si="26"/>
        <v>0</v>
      </c>
      <c r="CG27" s="75">
        <f t="shared" si="26"/>
        <v>0</v>
      </c>
      <c r="CH27" s="75">
        <f t="shared" si="26"/>
        <v>0</v>
      </c>
      <c r="CI27" s="75">
        <f t="shared" si="26"/>
        <v>0</v>
      </c>
      <c r="CJ27" s="75">
        <f t="shared" si="26"/>
        <v>0</v>
      </c>
      <c r="CK27" s="75">
        <f t="shared" si="26"/>
        <v>0</v>
      </c>
      <c r="CL27" s="75">
        <f t="shared" si="26"/>
        <v>0</v>
      </c>
      <c r="CN27" s="75">
        <f t="shared" si="27"/>
        <v>0</v>
      </c>
      <c r="CO27" s="75">
        <f t="shared" si="28"/>
        <v>0</v>
      </c>
      <c r="CP27" s="75">
        <f t="shared" si="28"/>
        <v>0</v>
      </c>
      <c r="CQ27" s="75">
        <f t="shared" si="28"/>
        <v>0</v>
      </c>
      <c r="CR27" s="75">
        <f t="shared" si="28"/>
        <v>0</v>
      </c>
      <c r="CS27" s="75">
        <f t="shared" si="28"/>
        <v>0</v>
      </c>
      <c r="CT27" s="75">
        <f t="shared" si="28"/>
        <v>0</v>
      </c>
      <c r="CU27" s="75">
        <f t="shared" si="28"/>
        <v>0</v>
      </c>
      <c r="CV27" s="75">
        <f t="shared" si="28"/>
        <v>0</v>
      </c>
      <c r="CW27" s="75">
        <f t="shared" si="28"/>
        <v>0</v>
      </c>
      <c r="CX27" s="75">
        <f t="shared" si="28"/>
        <v>0</v>
      </c>
      <c r="CY27" s="75">
        <f t="shared" si="29"/>
        <v>0</v>
      </c>
      <c r="CZ27" s="75">
        <f t="shared" si="29"/>
        <v>0</v>
      </c>
      <c r="DA27" s="75">
        <f t="shared" si="29"/>
        <v>0</v>
      </c>
      <c r="DB27" s="75">
        <f t="shared" si="29"/>
        <v>0</v>
      </c>
      <c r="DC27" s="75">
        <f t="shared" si="29"/>
        <v>0</v>
      </c>
      <c r="DD27" s="75">
        <f t="shared" si="29"/>
        <v>0</v>
      </c>
      <c r="DE27" s="75">
        <f t="shared" si="29"/>
        <v>0</v>
      </c>
      <c r="DF27" s="75">
        <f t="shared" si="29"/>
        <v>0</v>
      </c>
      <c r="DG27" s="75">
        <f t="shared" si="29"/>
        <v>0</v>
      </c>
    </row>
    <row r="28" spans="1:111" ht="19.5" customHeight="1" x14ac:dyDescent="0.2">
      <c r="A28" s="69" t="s">
        <v>94</v>
      </c>
      <c r="B28" s="70"/>
      <c r="C28" s="70"/>
      <c r="D28" s="70"/>
      <c r="E28" s="70"/>
      <c r="F28" s="70"/>
      <c r="G28" s="73"/>
      <c r="H28" s="226">
        <v>0.2</v>
      </c>
      <c r="I28" s="226">
        <v>0.5</v>
      </c>
      <c r="J28" s="226">
        <v>0.35</v>
      </c>
      <c r="K28" s="226">
        <v>0.3</v>
      </c>
      <c r="L28" s="71">
        <f>'Site Data'!$C$12*1.1/12*(B28*$H$7+C28*$H$8+D28*$H$9+E28*$H$10)</f>
        <v>0</v>
      </c>
      <c r="M28" s="232">
        <f t="shared" si="8"/>
        <v>0</v>
      </c>
      <c r="N28" s="71">
        <f t="shared" si="2"/>
        <v>0</v>
      </c>
      <c r="O28" s="204">
        <f t="shared" si="30"/>
        <v>0</v>
      </c>
      <c r="P28" s="72">
        <f t="shared" si="31"/>
        <v>0</v>
      </c>
      <c r="Q28" s="231">
        <f t="shared" si="10"/>
        <v>0</v>
      </c>
      <c r="R28" s="231">
        <f t="shared" si="11"/>
        <v>0</v>
      </c>
      <c r="S28" s="231">
        <f t="shared" si="12"/>
        <v>0</v>
      </c>
      <c r="U28" s="234">
        <f t="shared" si="13"/>
        <v>0</v>
      </c>
      <c r="V28" s="232">
        <f t="shared" si="14"/>
        <v>0</v>
      </c>
      <c r="W28" s="234">
        <f t="shared" si="15"/>
        <v>0</v>
      </c>
      <c r="X28" s="232">
        <f t="shared" si="16"/>
        <v>0</v>
      </c>
      <c r="Y28" s="234">
        <f t="shared" si="17"/>
        <v>0</v>
      </c>
      <c r="Z28" s="232">
        <f t="shared" si="18"/>
        <v>0</v>
      </c>
      <c r="AA28" s="74"/>
      <c r="AB28" s="75">
        <f t="shared" si="19"/>
        <v>0</v>
      </c>
      <c r="AC28" s="75">
        <f t="shared" si="19"/>
        <v>0</v>
      </c>
      <c r="AD28" s="75">
        <f t="shared" si="19"/>
        <v>0</v>
      </c>
      <c r="AE28" s="75">
        <f t="shared" si="19"/>
        <v>0</v>
      </c>
      <c r="AF28" s="75">
        <f t="shared" si="19"/>
        <v>0</v>
      </c>
      <c r="AG28" s="75">
        <f t="shared" si="19"/>
        <v>0</v>
      </c>
      <c r="AH28" s="75">
        <f t="shared" si="19"/>
        <v>0</v>
      </c>
      <c r="AI28" s="75">
        <f t="shared" si="19"/>
        <v>0</v>
      </c>
      <c r="AJ28" s="75">
        <f t="shared" si="19"/>
        <v>0</v>
      </c>
      <c r="AK28" s="75">
        <f t="shared" si="19"/>
        <v>0</v>
      </c>
      <c r="AL28" s="75">
        <f t="shared" si="19"/>
        <v>0</v>
      </c>
      <c r="AM28" s="75">
        <f t="shared" si="19"/>
        <v>0</v>
      </c>
      <c r="AN28" s="75">
        <f t="shared" si="19"/>
        <v>0</v>
      </c>
      <c r="AO28" s="75">
        <f t="shared" si="19"/>
        <v>0</v>
      </c>
      <c r="AP28" s="75">
        <f t="shared" si="19"/>
        <v>0</v>
      </c>
      <c r="AQ28" s="75">
        <f t="shared" si="19"/>
        <v>0</v>
      </c>
      <c r="AR28" s="75">
        <f t="shared" si="20"/>
        <v>0</v>
      </c>
      <c r="AS28" s="75">
        <f t="shared" si="20"/>
        <v>0</v>
      </c>
      <c r="AT28" s="75">
        <f t="shared" si="20"/>
        <v>0</v>
      </c>
      <c r="AU28" s="75">
        <f t="shared" si="20"/>
        <v>0</v>
      </c>
      <c r="AV28" s="75">
        <f t="shared" si="20"/>
        <v>0</v>
      </c>
      <c r="AX28" s="75">
        <f t="shared" si="21"/>
        <v>0</v>
      </c>
      <c r="AY28" s="75">
        <f t="shared" si="22"/>
        <v>0</v>
      </c>
      <c r="AZ28" s="75">
        <f t="shared" si="22"/>
        <v>0</v>
      </c>
      <c r="BA28" s="75">
        <f t="shared" si="22"/>
        <v>0</v>
      </c>
      <c r="BB28" s="75">
        <f t="shared" si="22"/>
        <v>0</v>
      </c>
      <c r="BC28" s="75">
        <f t="shared" si="22"/>
        <v>0</v>
      </c>
      <c r="BD28" s="75">
        <f t="shared" si="22"/>
        <v>0</v>
      </c>
      <c r="BE28" s="75">
        <f t="shared" si="22"/>
        <v>0</v>
      </c>
      <c r="BF28" s="75">
        <f t="shared" si="22"/>
        <v>0</v>
      </c>
      <c r="BG28" s="75">
        <f t="shared" si="22"/>
        <v>0</v>
      </c>
      <c r="BH28" s="75">
        <f t="shared" si="22"/>
        <v>0</v>
      </c>
      <c r="BI28" s="75">
        <f t="shared" si="23"/>
        <v>0</v>
      </c>
      <c r="BJ28" s="75">
        <f t="shared" si="23"/>
        <v>0</v>
      </c>
      <c r="BK28" s="75">
        <f t="shared" si="23"/>
        <v>0</v>
      </c>
      <c r="BL28" s="75">
        <f t="shared" si="23"/>
        <v>0</v>
      </c>
      <c r="BM28" s="75">
        <f t="shared" si="23"/>
        <v>0</v>
      </c>
      <c r="BN28" s="75">
        <f t="shared" si="23"/>
        <v>0</v>
      </c>
      <c r="BO28" s="75">
        <f t="shared" si="23"/>
        <v>0</v>
      </c>
      <c r="BP28" s="75">
        <f t="shared" si="23"/>
        <v>0</v>
      </c>
      <c r="BQ28" s="75">
        <f t="shared" si="23"/>
        <v>0</v>
      </c>
      <c r="BS28" s="75">
        <f t="shared" si="24"/>
        <v>0</v>
      </c>
      <c r="BT28" s="75">
        <f t="shared" si="25"/>
        <v>0</v>
      </c>
      <c r="BU28" s="75">
        <f t="shared" si="25"/>
        <v>0</v>
      </c>
      <c r="BV28" s="75">
        <f t="shared" si="25"/>
        <v>0</v>
      </c>
      <c r="BW28" s="75">
        <f t="shared" si="25"/>
        <v>0</v>
      </c>
      <c r="BX28" s="75">
        <f t="shared" si="25"/>
        <v>0</v>
      </c>
      <c r="BY28" s="75">
        <f t="shared" si="25"/>
        <v>0</v>
      </c>
      <c r="BZ28" s="75">
        <f t="shared" si="25"/>
        <v>0</v>
      </c>
      <c r="CA28" s="75">
        <f t="shared" si="25"/>
        <v>0</v>
      </c>
      <c r="CB28" s="75">
        <f t="shared" si="25"/>
        <v>0</v>
      </c>
      <c r="CC28" s="75">
        <f t="shared" si="25"/>
        <v>0</v>
      </c>
      <c r="CD28" s="75">
        <f t="shared" si="26"/>
        <v>0</v>
      </c>
      <c r="CE28" s="75">
        <f t="shared" si="26"/>
        <v>0</v>
      </c>
      <c r="CF28" s="75">
        <f t="shared" si="26"/>
        <v>0</v>
      </c>
      <c r="CG28" s="75">
        <f t="shared" si="26"/>
        <v>0</v>
      </c>
      <c r="CH28" s="75">
        <f t="shared" si="26"/>
        <v>0</v>
      </c>
      <c r="CI28" s="75">
        <f t="shared" si="26"/>
        <v>0</v>
      </c>
      <c r="CJ28" s="75">
        <f t="shared" si="26"/>
        <v>0</v>
      </c>
      <c r="CK28" s="75">
        <f t="shared" si="26"/>
        <v>0</v>
      </c>
      <c r="CL28" s="75">
        <f t="shared" si="26"/>
        <v>0</v>
      </c>
      <c r="CN28" s="75">
        <f t="shared" si="27"/>
        <v>0</v>
      </c>
      <c r="CO28" s="75">
        <f t="shared" si="28"/>
        <v>0</v>
      </c>
      <c r="CP28" s="75">
        <f t="shared" si="28"/>
        <v>0</v>
      </c>
      <c r="CQ28" s="75">
        <f t="shared" si="28"/>
        <v>0</v>
      </c>
      <c r="CR28" s="75">
        <f t="shared" si="28"/>
        <v>0</v>
      </c>
      <c r="CS28" s="75">
        <f t="shared" si="28"/>
        <v>0</v>
      </c>
      <c r="CT28" s="75">
        <f t="shared" si="28"/>
        <v>0</v>
      </c>
      <c r="CU28" s="75">
        <f t="shared" si="28"/>
        <v>0</v>
      </c>
      <c r="CV28" s="75">
        <f t="shared" si="28"/>
        <v>0</v>
      </c>
      <c r="CW28" s="75">
        <f t="shared" si="28"/>
        <v>0</v>
      </c>
      <c r="CX28" s="75">
        <f t="shared" si="28"/>
        <v>0</v>
      </c>
      <c r="CY28" s="75">
        <f t="shared" si="29"/>
        <v>0</v>
      </c>
      <c r="CZ28" s="75">
        <f t="shared" si="29"/>
        <v>0</v>
      </c>
      <c r="DA28" s="75">
        <f t="shared" si="29"/>
        <v>0</v>
      </c>
      <c r="DB28" s="75">
        <f t="shared" si="29"/>
        <v>0</v>
      </c>
      <c r="DC28" s="75">
        <f t="shared" si="29"/>
        <v>0</v>
      </c>
      <c r="DD28" s="75">
        <f t="shared" si="29"/>
        <v>0</v>
      </c>
      <c r="DE28" s="75">
        <f t="shared" si="29"/>
        <v>0</v>
      </c>
      <c r="DF28" s="75">
        <f t="shared" si="29"/>
        <v>0</v>
      </c>
      <c r="DG28" s="75">
        <f t="shared" si="29"/>
        <v>0</v>
      </c>
    </row>
    <row r="29" spans="1:111" ht="19.5" customHeight="1" x14ac:dyDescent="0.2">
      <c r="A29" s="69" t="s">
        <v>40</v>
      </c>
      <c r="B29" s="70"/>
      <c r="C29" s="70"/>
      <c r="D29" s="70"/>
      <c r="E29" s="70"/>
      <c r="F29" s="70"/>
      <c r="G29" s="73"/>
      <c r="H29" s="226">
        <v>0.6</v>
      </c>
      <c r="I29" s="226">
        <v>0.85</v>
      </c>
      <c r="J29" s="226">
        <v>0.7</v>
      </c>
      <c r="K29" s="226">
        <v>0.8</v>
      </c>
      <c r="L29" s="71">
        <f>'Site Data'!$C$12*1.1/12*(B29*$H$7+C29*$H$8+D29*$H$9+E29*$H$10)</f>
        <v>0</v>
      </c>
      <c r="M29" s="232">
        <f t="shared" si="8"/>
        <v>0</v>
      </c>
      <c r="N29" s="71">
        <f t="shared" si="2"/>
        <v>0</v>
      </c>
      <c r="O29" s="204">
        <f t="shared" si="30"/>
        <v>0</v>
      </c>
      <c r="P29" s="72">
        <f t="shared" si="31"/>
        <v>0</v>
      </c>
      <c r="Q29" s="231">
        <f t="shared" si="10"/>
        <v>0</v>
      </c>
      <c r="R29" s="231">
        <f t="shared" si="11"/>
        <v>0</v>
      </c>
      <c r="S29" s="231">
        <f t="shared" si="12"/>
        <v>0</v>
      </c>
      <c r="U29" s="234">
        <f t="shared" si="13"/>
        <v>0</v>
      </c>
      <c r="V29" s="232">
        <f t="shared" si="14"/>
        <v>0</v>
      </c>
      <c r="W29" s="234">
        <f t="shared" si="15"/>
        <v>0</v>
      </c>
      <c r="X29" s="232">
        <f t="shared" si="16"/>
        <v>0</v>
      </c>
      <c r="Y29" s="234">
        <f t="shared" si="17"/>
        <v>0</v>
      </c>
      <c r="Z29" s="232">
        <f t="shared" si="18"/>
        <v>0</v>
      </c>
      <c r="AA29" s="74"/>
      <c r="AB29" s="75">
        <f t="shared" si="19"/>
        <v>0</v>
      </c>
      <c r="AC29" s="75">
        <f t="shared" si="19"/>
        <v>0</v>
      </c>
      <c r="AD29" s="75">
        <f t="shared" si="19"/>
        <v>0</v>
      </c>
      <c r="AE29" s="75">
        <f t="shared" si="19"/>
        <v>0</v>
      </c>
      <c r="AF29" s="75">
        <f t="shared" si="19"/>
        <v>0</v>
      </c>
      <c r="AG29" s="75">
        <f t="shared" si="19"/>
        <v>0</v>
      </c>
      <c r="AH29" s="75">
        <f t="shared" si="19"/>
        <v>0</v>
      </c>
      <c r="AI29" s="75">
        <f t="shared" si="19"/>
        <v>0</v>
      </c>
      <c r="AJ29" s="75">
        <f t="shared" si="19"/>
        <v>0</v>
      </c>
      <c r="AK29" s="75">
        <f t="shared" si="19"/>
        <v>0</v>
      </c>
      <c r="AL29" s="75">
        <f t="shared" si="19"/>
        <v>0</v>
      </c>
      <c r="AM29" s="75">
        <f t="shared" si="19"/>
        <v>0</v>
      </c>
      <c r="AN29" s="75">
        <f t="shared" si="19"/>
        <v>0</v>
      </c>
      <c r="AO29" s="75">
        <f t="shared" si="19"/>
        <v>0</v>
      </c>
      <c r="AP29" s="75">
        <f t="shared" si="19"/>
        <v>0</v>
      </c>
      <c r="AQ29" s="75">
        <f t="shared" si="19"/>
        <v>0</v>
      </c>
      <c r="AR29" s="75">
        <f t="shared" si="20"/>
        <v>0</v>
      </c>
      <c r="AS29" s="75">
        <f t="shared" si="20"/>
        <v>0</v>
      </c>
      <c r="AT29" s="75">
        <f t="shared" si="20"/>
        <v>0</v>
      </c>
      <c r="AU29" s="75">
        <f t="shared" si="20"/>
        <v>0</v>
      </c>
      <c r="AV29" s="75">
        <f t="shared" si="20"/>
        <v>0</v>
      </c>
      <c r="AX29" s="75">
        <f t="shared" si="21"/>
        <v>0</v>
      </c>
      <c r="AY29" s="75">
        <f t="shared" ref="AY29:BL29" si="32">IF($G29=AY$16,$U29,0)</f>
        <v>0</v>
      </c>
      <c r="AZ29" s="75">
        <f t="shared" si="32"/>
        <v>0</v>
      </c>
      <c r="BA29" s="75">
        <f t="shared" si="32"/>
        <v>0</v>
      </c>
      <c r="BB29" s="75">
        <f t="shared" si="32"/>
        <v>0</v>
      </c>
      <c r="BC29" s="75">
        <f t="shared" si="32"/>
        <v>0</v>
      </c>
      <c r="BD29" s="75">
        <f t="shared" si="32"/>
        <v>0</v>
      </c>
      <c r="BE29" s="75">
        <f t="shared" si="32"/>
        <v>0</v>
      </c>
      <c r="BF29" s="75">
        <f t="shared" si="32"/>
        <v>0</v>
      </c>
      <c r="BG29" s="75">
        <f t="shared" si="32"/>
        <v>0</v>
      </c>
      <c r="BH29" s="75">
        <f t="shared" si="32"/>
        <v>0</v>
      </c>
      <c r="BI29" s="75">
        <f t="shared" si="32"/>
        <v>0</v>
      </c>
      <c r="BJ29" s="75">
        <f t="shared" si="32"/>
        <v>0</v>
      </c>
      <c r="BK29" s="75">
        <f t="shared" si="32"/>
        <v>0</v>
      </c>
      <c r="BL29" s="75">
        <f t="shared" si="32"/>
        <v>0</v>
      </c>
      <c r="BM29" s="75">
        <f t="shared" ref="BM29:BQ36" si="33">IF($G29=BM$16,$U29,0)</f>
        <v>0</v>
      </c>
      <c r="BN29" s="75">
        <f t="shared" si="33"/>
        <v>0</v>
      </c>
      <c r="BO29" s="75">
        <f t="shared" si="33"/>
        <v>0</v>
      </c>
      <c r="BP29" s="75">
        <f t="shared" si="33"/>
        <v>0</v>
      </c>
      <c r="BQ29" s="75">
        <f t="shared" si="33"/>
        <v>0</v>
      </c>
      <c r="BS29" s="75">
        <f t="shared" si="24"/>
        <v>0</v>
      </c>
      <c r="BT29" s="75">
        <f t="shared" si="25"/>
        <v>0</v>
      </c>
      <c r="BU29" s="75">
        <f t="shared" si="25"/>
        <v>0</v>
      </c>
      <c r="BV29" s="75">
        <f t="shared" si="25"/>
        <v>0</v>
      </c>
      <c r="BW29" s="75">
        <f t="shared" si="25"/>
        <v>0</v>
      </c>
      <c r="BX29" s="75">
        <f t="shared" si="25"/>
        <v>0</v>
      </c>
      <c r="BY29" s="75">
        <f t="shared" si="25"/>
        <v>0</v>
      </c>
      <c r="BZ29" s="75">
        <f t="shared" si="25"/>
        <v>0</v>
      </c>
      <c r="CA29" s="75">
        <f t="shared" si="25"/>
        <v>0</v>
      </c>
      <c r="CB29" s="75">
        <f t="shared" si="25"/>
        <v>0</v>
      </c>
      <c r="CC29" s="75">
        <f t="shared" si="25"/>
        <v>0</v>
      </c>
      <c r="CD29" s="75">
        <f t="shared" si="26"/>
        <v>0</v>
      </c>
      <c r="CE29" s="75">
        <f t="shared" si="26"/>
        <v>0</v>
      </c>
      <c r="CF29" s="75">
        <f t="shared" si="26"/>
        <v>0</v>
      </c>
      <c r="CG29" s="75">
        <f t="shared" si="26"/>
        <v>0</v>
      </c>
      <c r="CH29" s="75">
        <f t="shared" si="26"/>
        <v>0</v>
      </c>
      <c r="CI29" s="75">
        <f t="shared" si="26"/>
        <v>0</v>
      </c>
      <c r="CJ29" s="75">
        <f t="shared" si="26"/>
        <v>0</v>
      </c>
      <c r="CK29" s="75">
        <f t="shared" si="26"/>
        <v>0</v>
      </c>
      <c r="CL29" s="75">
        <f t="shared" si="26"/>
        <v>0</v>
      </c>
      <c r="CN29" s="75">
        <f t="shared" si="27"/>
        <v>0</v>
      </c>
      <c r="CO29" s="75">
        <f t="shared" si="28"/>
        <v>0</v>
      </c>
      <c r="CP29" s="75">
        <f t="shared" si="28"/>
        <v>0</v>
      </c>
      <c r="CQ29" s="75">
        <f t="shared" si="28"/>
        <v>0</v>
      </c>
      <c r="CR29" s="75">
        <f t="shared" si="28"/>
        <v>0</v>
      </c>
      <c r="CS29" s="75">
        <f t="shared" si="28"/>
        <v>0</v>
      </c>
      <c r="CT29" s="75">
        <f t="shared" si="28"/>
        <v>0</v>
      </c>
      <c r="CU29" s="75">
        <f t="shared" si="28"/>
        <v>0</v>
      </c>
      <c r="CV29" s="75">
        <f t="shared" si="28"/>
        <v>0</v>
      </c>
      <c r="CW29" s="75">
        <f t="shared" si="28"/>
        <v>0</v>
      </c>
      <c r="CX29" s="75">
        <f t="shared" si="28"/>
        <v>0</v>
      </c>
      <c r="CY29" s="75">
        <f t="shared" si="29"/>
        <v>0</v>
      </c>
      <c r="CZ29" s="75">
        <f t="shared" si="29"/>
        <v>0</v>
      </c>
      <c r="DA29" s="75">
        <f t="shared" si="29"/>
        <v>0</v>
      </c>
      <c r="DB29" s="75">
        <f t="shared" si="29"/>
        <v>0</v>
      </c>
      <c r="DC29" s="75">
        <f t="shared" si="29"/>
        <v>0</v>
      </c>
      <c r="DD29" s="75">
        <f t="shared" si="29"/>
        <v>0</v>
      </c>
      <c r="DE29" s="75">
        <f t="shared" si="29"/>
        <v>0</v>
      </c>
      <c r="DF29" s="75">
        <f t="shared" si="29"/>
        <v>0</v>
      </c>
      <c r="DG29" s="75">
        <f t="shared" si="29"/>
        <v>0</v>
      </c>
    </row>
    <row r="30" spans="1:111" ht="19.5" customHeight="1" x14ac:dyDescent="0.2">
      <c r="A30" s="69" t="s">
        <v>41</v>
      </c>
      <c r="B30" s="70"/>
      <c r="C30" s="70"/>
      <c r="D30" s="70"/>
      <c r="E30" s="70"/>
      <c r="F30" s="70"/>
      <c r="G30" s="73"/>
      <c r="H30" s="226">
        <v>0</v>
      </c>
      <c r="I30" s="226">
        <v>0.8</v>
      </c>
      <c r="J30" s="226">
        <v>0.25</v>
      </c>
      <c r="K30" s="226">
        <v>0.6</v>
      </c>
      <c r="L30" s="71">
        <f>'Site Data'!$C$12*1.1/12*(B30*$H$7+C30*$H$8+D30*$H$9+E30*$H$10)</f>
        <v>0</v>
      </c>
      <c r="M30" s="232">
        <f t="shared" si="8"/>
        <v>0</v>
      </c>
      <c r="N30" s="71">
        <f t="shared" si="2"/>
        <v>0</v>
      </c>
      <c r="O30" s="204">
        <f t="shared" si="30"/>
        <v>0</v>
      </c>
      <c r="P30" s="72">
        <f t="shared" si="31"/>
        <v>0</v>
      </c>
      <c r="Q30" s="231">
        <f t="shared" si="10"/>
        <v>0</v>
      </c>
      <c r="R30" s="231">
        <f t="shared" si="11"/>
        <v>0</v>
      </c>
      <c r="S30" s="231">
        <f t="shared" si="12"/>
        <v>0</v>
      </c>
      <c r="U30" s="234">
        <f t="shared" si="13"/>
        <v>0</v>
      </c>
      <c r="V30" s="232">
        <f t="shared" si="14"/>
        <v>0</v>
      </c>
      <c r="W30" s="234">
        <f t="shared" si="15"/>
        <v>0</v>
      </c>
      <c r="X30" s="232">
        <f t="shared" si="16"/>
        <v>0</v>
      </c>
      <c r="Y30" s="234">
        <f t="shared" si="17"/>
        <v>0</v>
      </c>
      <c r="Z30" s="232">
        <f t="shared" si="18"/>
        <v>0</v>
      </c>
      <c r="AA30" s="74"/>
      <c r="AB30" s="75">
        <f t="shared" si="19"/>
        <v>0</v>
      </c>
      <c r="AC30" s="75">
        <f t="shared" si="19"/>
        <v>0</v>
      </c>
      <c r="AD30" s="75">
        <f t="shared" si="19"/>
        <v>0</v>
      </c>
      <c r="AE30" s="75">
        <f t="shared" si="19"/>
        <v>0</v>
      </c>
      <c r="AF30" s="75">
        <f t="shared" si="19"/>
        <v>0</v>
      </c>
      <c r="AG30" s="75">
        <f t="shared" si="19"/>
        <v>0</v>
      </c>
      <c r="AH30" s="75">
        <f t="shared" si="19"/>
        <v>0</v>
      </c>
      <c r="AI30" s="75">
        <f t="shared" si="19"/>
        <v>0</v>
      </c>
      <c r="AJ30" s="75">
        <f t="shared" si="19"/>
        <v>0</v>
      </c>
      <c r="AK30" s="75">
        <f t="shared" si="19"/>
        <v>0</v>
      </c>
      <c r="AL30" s="75">
        <f t="shared" si="19"/>
        <v>0</v>
      </c>
      <c r="AM30" s="75">
        <f t="shared" si="19"/>
        <v>0</v>
      </c>
      <c r="AN30" s="75">
        <f t="shared" si="19"/>
        <v>0</v>
      </c>
      <c r="AO30" s="75">
        <f t="shared" si="19"/>
        <v>0</v>
      </c>
      <c r="AP30" s="75">
        <f t="shared" si="19"/>
        <v>0</v>
      </c>
      <c r="AQ30" s="75">
        <f t="shared" si="19"/>
        <v>0</v>
      </c>
      <c r="AR30" s="75">
        <f t="shared" si="20"/>
        <v>0</v>
      </c>
      <c r="AS30" s="75">
        <f t="shared" si="20"/>
        <v>0</v>
      </c>
      <c r="AT30" s="75">
        <f t="shared" si="20"/>
        <v>0</v>
      </c>
      <c r="AU30" s="75">
        <f t="shared" si="20"/>
        <v>0</v>
      </c>
      <c r="AV30" s="75">
        <f t="shared" si="20"/>
        <v>0</v>
      </c>
      <c r="AX30" s="75">
        <f t="shared" si="21"/>
        <v>0</v>
      </c>
      <c r="AY30" s="75">
        <f t="shared" si="21"/>
        <v>0</v>
      </c>
      <c r="AZ30" s="75">
        <f t="shared" si="21"/>
        <v>0</v>
      </c>
      <c r="BA30" s="75">
        <f t="shared" si="21"/>
        <v>0</v>
      </c>
      <c r="BB30" s="75">
        <f t="shared" si="21"/>
        <v>0</v>
      </c>
      <c r="BC30" s="75">
        <f t="shared" si="21"/>
        <v>0</v>
      </c>
      <c r="BD30" s="75">
        <f t="shared" si="21"/>
        <v>0</v>
      </c>
      <c r="BE30" s="75">
        <f t="shared" si="21"/>
        <v>0</v>
      </c>
      <c r="BF30" s="75">
        <f t="shared" si="21"/>
        <v>0</v>
      </c>
      <c r="BG30" s="75">
        <f t="shared" si="21"/>
        <v>0</v>
      </c>
      <c r="BH30" s="75">
        <f t="shared" si="21"/>
        <v>0</v>
      </c>
      <c r="BI30" s="75">
        <f t="shared" si="21"/>
        <v>0</v>
      </c>
      <c r="BJ30" s="75">
        <f t="shared" si="21"/>
        <v>0</v>
      </c>
      <c r="BK30" s="75">
        <f t="shared" si="21"/>
        <v>0</v>
      </c>
      <c r="BL30" s="75">
        <f t="shared" si="21"/>
        <v>0</v>
      </c>
      <c r="BM30" s="75">
        <f t="shared" si="33"/>
        <v>0</v>
      </c>
      <c r="BN30" s="75">
        <f t="shared" si="33"/>
        <v>0</v>
      </c>
      <c r="BO30" s="75">
        <f t="shared" si="33"/>
        <v>0</v>
      </c>
      <c r="BP30" s="75">
        <f t="shared" si="33"/>
        <v>0</v>
      </c>
      <c r="BQ30" s="75">
        <f t="shared" si="33"/>
        <v>0</v>
      </c>
      <c r="BS30" s="75">
        <f t="shared" si="24"/>
        <v>0</v>
      </c>
      <c r="BT30" s="75">
        <f t="shared" si="25"/>
        <v>0</v>
      </c>
      <c r="BU30" s="75">
        <f t="shared" si="25"/>
        <v>0</v>
      </c>
      <c r="BV30" s="75">
        <f t="shared" si="25"/>
        <v>0</v>
      </c>
      <c r="BW30" s="75">
        <f t="shared" si="25"/>
        <v>0</v>
      </c>
      <c r="BX30" s="75">
        <f t="shared" si="25"/>
        <v>0</v>
      </c>
      <c r="BY30" s="75">
        <f t="shared" si="25"/>
        <v>0</v>
      </c>
      <c r="BZ30" s="75">
        <f t="shared" si="25"/>
        <v>0</v>
      </c>
      <c r="CA30" s="75">
        <f t="shared" si="25"/>
        <v>0</v>
      </c>
      <c r="CB30" s="75">
        <f t="shared" si="25"/>
        <v>0</v>
      </c>
      <c r="CC30" s="75">
        <f t="shared" si="25"/>
        <v>0</v>
      </c>
      <c r="CD30" s="75">
        <f t="shared" si="26"/>
        <v>0</v>
      </c>
      <c r="CE30" s="75">
        <f t="shared" si="26"/>
        <v>0</v>
      </c>
      <c r="CF30" s="75">
        <f t="shared" si="26"/>
        <v>0</v>
      </c>
      <c r="CG30" s="75">
        <f t="shared" si="26"/>
        <v>0</v>
      </c>
      <c r="CH30" s="75">
        <f t="shared" si="26"/>
        <v>0</v>
      </c>
      <c r="CI30" s="75">
        <f t="shared" si="26"/>
        <v>0</v>
      </c>
      <c r="CJ30" s="75">
        <f t="shared" si="26"/>
        <v>0</v>
      </c>
      <c r="CK30" s="75">
        <f t="shared" si="26"/>
        <v>0</v>
      </c>
      <c r="CL30" s="75">
        <f t="shared" si="26"/>
        <v>0</v>
      </c>
      <c r="CN30" s="75">
        <f t="shared" si="27"/>
        <v>0</v>
      </c>
      <c r="CO30" s="75">
        <f t="shared" si="28"/>
        <v>0</v>
      </c>
      <c r="CP30" s="75">
        <f t="shared" si="28"/>
        <v>0</v>
      </c>
      <c r="CQ30" s="75">
        <f t="shared" si="28"/>
        <v>0</v>
      </c>
      <c r="CR30" s="75">
        <f t="shared" si="28"/>
        <v>0</v>
      </c>
      <c r="CS30" s="75">
        <f t="shared" si="28"/>
        <v>0</v>
      </c>
      <c r="CT30" s="75">
        <f t="shared" si="28"/>
        <v>0</v>
      </c>
      <c r="CU30" s="75">
        <f t="shared" si="28"/>
        <v>0</v>
      </c>
      <c r="CV30" s="75">
        <f t="shared" si="28"/>
        <v>0</v>
      </c>
      <c r="CW30" s="75">
        <f t="shared" si="28"/>
        <v>0</v>
      </c>
      <c r="CX30" s="75">
        <f t="shared" si="28"/>
        <v>0</v>
      </c>
      <c r="CY30" s="75">
        <f t="shared" si="29"/>
        <v>0</v>
      </c>
      <c r="CZ30" s="75">
        <f t="shared" si="29"/>
        <v>0</v>
      </c>
      <c r="DA30" s="75">
        <f t="shared" si="29"/>
        <v>0</v>
      </c>
      <c r="DB30" s="75">
        <f t="shared" si="29"/>
        <v>0</v>
      </c>
      <c r="DC30" s="75">
        <f t="shared" si="29"/>
        <v>0</v>
      </c>
      <c r="DD30" s="75">
        <f t="shared" si="29"/>
        <v>0</v>
      </c>
      <c r="DE30" s="75">
        <f t="shared" si="29"/>
        <v>0</v>
      </c>
      <c r="DF30" s="75">
        <f t="shared" si="29"/>
        <v>0</v>
      </c>
      <c r="DG30" s="75">
        <f t="shared" si="29"/>
        <v>0</v>
      </c>
    </row>
    <row r="31" spans="1:111" ht="19.5" customHeight="1" x14ac:dyDescent="0.2">
      <c r="A31" s="69" t="s">
        <v>86</v>
      </c>
      <c r="B31" s="70"/>
      <c r="C31" s="70"/>
      <c r="D31" s="70"/>
      <c r="E31" s="70"/>
      <c r="F31" s="70"/>
      <c r="G31" s="73"/>
      <c r="H31" s="226">
        <v>0</v>
      </c>
      <c r="I31" s="226">
        <v>0.8</v>
      </c>
      <c r="J31" s="226">
        <v>0.4</v>
      </c>
      <c r="K31" s="226">
        <v>0.8</v>
      </c>
      <c r="L31" s="71">
        <f>'Site Data'!$C$12*1.1/12*(B31*$H$7+C31*$H$8+D31*$H$9+E31*$H$10)</f>
        <v>0</v>
      </c>
      <c r="M31" s="232">
        <f t="shared" si="8"/>
        <v>0</v>
      </c>
      <c r="N31" s="71">
        <f t="shared" si="2"/>
        <v>0</v>
      </c>
      <c r="O31" s="204">
        <f t="shared" si="30"/>
        <v>0</v>
      </c>
      <c r="P31" s="72">
        <f t="shared" si="31"/>
        <v>0</v>
      </c>
      <c r="Q31" s="231">
        <f t="shared" si="10"/>
        <v>0</v>
      </c>
      <c r="R31" s="231">
        <f t="shared" si="11"/>
        <v>0</v>
      </c>
      <c r="S31" s="231">
        <f t="shared" si="12"/>
        <v>0</v>
      </c>
      <c r="U31" s="234">
        <f t="shared" si="13"/>
        <v>0</v>
      </c>
      <c r="V31" s="232">
        <f t="shared" si="14"/>
        <v>0</v>
      </c>
      <c r="W31" s="234">
        <f t="shared" si="15"/>
        <v>0</v>
      </c>
      <c r="X31" s="232">
        <f t="shared" si="16"/>
        <v>0</v>
      </c>
      <c r="Y31" s="234">
        <f t="shared" si="17"/>
        <v>0</v>
      </c>
      <c r="Z31" s="232">
        <f t="shared" si="18"/>
        <v>0</v>
      </c>
      <c r="AA31" s="74"/>
      <c r="AB31" s="75">
        <f t="shared" si="19"/>
        <v>0</v>
      </c>
      <c r="AC31" s="75">
        <f t="shared" si="19"/>
        <v>0</v>
      </c>
      <c r="AD31" s="75">
        <f t="shared" si="19"/>
        <v>0</v>
      </c>
      <c r="AE31" s="75">
        <f t="shared" si="19"/>
        <v>0</v>
      </c>
      <c r="AF31" s="75">
        <f t="shared" si="19"/>
        <v>0</v>
      </c>
      <c r="AG31" s="75">
        <f t="shared" si="19"/>
        <v>0</v>
      </c>
      <c r="AH31" s="75">
        <f t="shared" si="19"/>
        <v>0</v>
      </c>
      <c r="AI31" s="75">
        <f t="shared" si="19"/>
        <v>0</v>
      </c>
      <c r="AJ31" s="75">
        <f t="shared" si="19"/>
        <v>0</v>
      </c>
      <c r="AK31" s="75">
        <f t="shared" si="19"/>
        <v>0</v>
      </c>
      <c r="AL31" s="75">
        <f t="shared" si="19"/>
        <v>0</v>
      </c>
      <c r="AM31" s="75">
        <f t="shared" si="19"/>
        <v>0</v>
      </c>
      <c r="AN31" s="75">
        <f t="shared" si="19"/>
        <v>0</v>
      </c>
      <c r="AO31" s="75">
        <f t="shared" si="19"/>
        <v>0</v>
      </c>
      <c r="AP31" s="75">
        <f t="shared" si="19"/>
        <v>0</v>
      </c>
      <c r="AQ31" s="75">
        <f t="shared" si="19"/>
        <v>0</v>
      </c>
      <c r="AR31" s="75">
        <f t="shared" si="20"/>
        <v>0</v>
      </c>
      <c r="AS31" s="75">
        <f t="shared" si="20"/>
        <v>0</v>
      </c>
      <c r="AT31" s="75">
        <f t="shared" si="20"/>
        <v>0</v>
      </c>
      <c r="AU31" s="75">
        <f t="shared" si="20"/>
        <v>0</v>
      </c>
      <c r="AV31" s="75">
        <f t="shared" si="20"/>
        <v>0</v>
      </c>
      <c r="AX31" s="75">
        <f t="shared" si="21"/>
        <v>0</v>
      </c>
      <c r="AY31" s="75">
        <f t="shared" si="21"/>
        <v>0</v>
      </c>
      <c r="AZ31" s="75">
        <f t="shared" si="21"/>
        <v>0</v>
      </c>
      <c r="BA31" s="75">
        <f t="shared" si="21"/>
        <v>0</v>
      </c>
      <c r="BB31" s="75">
        <f t="shared" si="21"/>
        <v>0</v>
      </c>
      <c r="BC31" s="75">
        <f t="shared" si="21"/>
        <v>0</v>
      </c>
      <c r="BD31" s="75">
        <f t="shared" si="21"/>
        <v>0</v>
      </c>
      <c r="BE31" s="75">
        <f t="shared" si="21"/>
        <v>0</v>
      </c>
      <c r="BF31" s="75">
        <f t="shared" si="21"/>
        <v>0</v>
      </c>
      <c r="BG31" s="75">
        <f t="shared" si="21"/>
        <v>0</v>
      </c>
      <c r="BH31" s="75">
        <f t="shared" si="21"/>
        <v>0</v>
      </c>
      <c r="BI31" s="75">
        <f t="shared" si="21"/>
        <v>0</v>
      </c>
      <c r="BJ31" s="75">
        <f t="shared" si="21"/>
        <v>0</v>
      </c>
      <c r="BK31" s="75">
        <f t="shared" si="21"/>
        <v>0</v>
      </c>
      <c r="BL31" s="75">
        <f t="shared" si="21"/>
        <v>0</v>
      </c>
      <c r="BM31" s="75">
        <f t="shared" si="33"/>
        <v>0</v>
      </c>
      <c r="BN31" s="75">
        <f t="shared" si="33"/>
        <v>0</v>
      </c>
      <c r="BO31" s="75">
        <f t="shared" si="33"/>
        <v>0</v>
      </c>
      <c r="BP31" s="75">
        <f t="shared" si="33"/>
        <v>0</v>
      </c>
      <c r="BQ31" s="75">
        <f t="shared" si="33"/>
        <v>0</v>
      </c>
      <c r="BS31" s="75">
        <f t="shared" si="24"/>
        <v>0</v>
      </c>
      <c r="BT31" s="75">
        <f t="shared" ref="BT31:CG31" si="34">IF($G31=BT$16,$W31,0)</f>
        <v>0</v>
      </c>
      <c r="BU31" s="75">
        <f t="shared" si="34"/>
        <v>0</v>
      </c>
      <c r="BV31" s="75">
        <f t="shared" si="34"/>
        <v>0</v>
      </c>
      <c r="BW31" s="75">
        <f t="shared" si="34"/>
        <v>0</v>
      </c>
      <c r="BX31" s="75">
        <f t="shared" si="34"/>
        <v>0</v>
      </c>
      <c r="BY31" s="75">
        <f t="shared" si="34"/>
        <v>0</v>
      </c>
      <c r="BZ31" s="75">
        <f t="shared" si="34"/>
        <v>0</v>
      </c>
      <c r="CA31" s="75">
        <f t="shared" si="34"/>
        <v>0</v>
      </c>
      <c r="CB31" s="75">
        <f t="shared" si="34"/>
        <v>0</v>
      </c>
      <c r="CC31" s="75">
        <f t="shared" si="34"/>
        <v>0</v>
      </c>
      <c r="CD31" s="75">
        <f t="shared" si="34"/>
        <v>0</v>
      </c>
      <c r="CE31" s="75">
        <f t="shared" si="34"/>
        <v>0</v>
      </c>
      <c r="CF31" s="75">
        <f t="shared" si="34"/>
        <v>0</v>
      </c>
      <c r="CG31" s="75">
        <f t="shared" si="34"/>
        <v>0</v>
      </c>
      <c r="CH31" s="75">
        <f t="shared" ref="CH31:CH36" si="35">IF($G31=CH$16,$W31,0)</f>
        <v>0</v>
      </c>
      <c r="CI31" s="75">
        <f t="shared" ref="CI31:CL36" si="36">IF($G31=CI$16,$W31,0)</f>
        <v>0</v>
      </c>
      <c r="CJ31" s="75">
        <f t="shared" si="36"/>
        <v>0</v>
      </c>
      <c r="CK31" s="75">
        <f t="shared" si="36"/>
        <v>0</v>
      </c>
      <c r="CL31" s="75">
        <f t="shared" si="36"/>
        <v>0</v>
      </c>
      <c r="CN31" s="75">
        <f t="shared" si="27"/>
        <v>0</v>
      </c>
      <c r="CO31" s="75">
        <f t="shared" ref="CO31:DB31" si="37">IF($G31=CO$16,$Y31,0)</f>
        <v>0</v>
      </c>
      <c r="CP31" s="75">
        <f t="shared" si="37"/>
        <v>0</v>
      </c>
      <c r="CQ31" s="75">
        <f t="shared" si="37"/>
        <v>0</v>
      </c>
      <c r="CR31" s="75">
        <f t="shared" si="37"/>
        <v>0</v>
      </c>
      <c r="CS31" s="75">
        <f t="shared" si="37"/>
        <v>0</v>
      </c>
      <c r="CT31" s="75">
        <f t="shared" si="37"/>
        <v>0</v>
      </c>
      <c r="CU31" s="75">
        <f t="shared" si="37"/>
        <v>0</v>
      </c>
      <c r="CV31" s="75">
        <f t="shared" si="37"/>
        <v>0</v>
      </c>
      <c r="CW31" s="75">
        <f t="shared" si="37"/>
        <v>0</v>
      </c>
      <c r="CX31" s="75">
        <f t="shared" si="37"/>
        <v>0</v>
      </c>
      <c r="CY31" s="75">
        <f t="shared" si="37"/>
        <v>0</v>
      </c>
      <c r="CZ31" s="75">
        <f t="shared" si="37"/>
        <v>0</v>
      </c>
      <c r="DA31" s="75">
        <f t="shared" si="37"/>
        <v>0</v>
      </c>
      <c r="DB31" s="75">
        <f t="shared" si="37"/>
        <v>0</v>
      </c>
      <c r="DC31" s="75">
        <f t="shared" ref="DC31:DC36" si="38">IF($G31=DC$16,$Y31,0)</f>
        <v>0</v>
      </c>
      <c r="DD31" s="75">
        <f t="shared" ref="DD31:DG36" si="39">IF($G31=DD$16,$Y31,0)</f>
        <v>0</v>
      </c>
      <c r="DE31" s="75">
        <f t="shared" si="39"/>
        <v>0</v>
      </c>
      <c r="DF31" s="75">
        <f t="shared" si="39"/>
        <v>0</v>
      </c>
      <c r="DG31" s="75">
        <f t="shared" si="39"/>
        <v>0</v>
      </c>
    </row>
    <row r="32" spans="1:111" ht="19.5" customHeight="1" x14ac:dyDescent="0.2">
      <c r="A32" s="69" t="s">
        <v>95</v>
      </c>
      <c r="B32" s="70"/>
      <c r="C32" s="70"/>
      <c r="D32" s="70"/>
      <c r="E32" s="70"/>
      <c r="F32" s="70"/>
      <c r="G32" s="73"/>
      <c r="H32" s="226">
        <v>0</v>
      </c>
      <c r="I32" s="226">
        <v>0.8</v>
      </c>
      <c r="J32" s="226">
        <v>0.3</v>
      </c>
      <c r="K32" s="226">
        <v>0.8</v>
      </c>
      <c r="L32" s="71">
        <f>'Site Data'!$C$12*1.1/12*(B32*$H$7+C32*$H$8+D32*$H$9+E32*$H$10)</f>
        <v>0</v>
      </c>
      <c r="M32" s="232">
        <f t="shared" si="8"/>
        <v>0</v>
      </c>
      <c r="N32" s="71">
        <f t="shared" si="2"/>
        <v>0</v>
      </c>
      <c r="O32" s="204">
        <f t="shared" si="30"/>
        <v>0</v>
      </c>
      <c r="P32" s="72">
        <f t="shared" si="31"/>
        <v>0</v>
      </c>
      <c r="Q32" s="231">
        <f t="shared" si="10"/>
        <v>0</v>
      </c>
      <c r="R32" s="231">
        <f t="shared" si="11"/>
        <v>0</v>
      </c>
      <c r="S32" s="231">
        <f t="shared" si="12"/>
        <v>0</v>
      </c>
      <c r="U32" s="234">
        <f t="shared" si="13"/>
        <v>0</v>
      </c>
      <c r="V32" s="232">
        <f t="shared" si="14"/>
        <v>0</v>
      </c>
      <c r="W32" s="234">
        <f t="shared" si="15"/>
        <v>0</v>
      </c>
      <c r="X32" s="232">
        <f t="shared" si="16"/>
        <v>0</v>
      </c>
      <c r="Y32" s="234">
        <f t="shared" si="17"/>
        <v>0</v>
      </c>
      <c r="Z32" s="232">
        <f t="shared" si="18"/>
        <v>0</v>
      </c>
      <c r="AA32" s="74"/>
      <c r="AB32" s="75">
        <f t="shared" si="19"/>
        <v>0</v>
      </c>
      <c r="AC32" s="75">
        <f t="shared" si="19"/>
        <v>0</v>
      </c>
      <c r="AD32" s="75">
        <f t="shared" si="19"/>
        <v>0</v>
      </c>
      <c r="AE32" s="75">
        <f t="shared" si="19"/>
        <v>0</v>
      </c>
      <c r="AF32" s="75">
        <f t="shared" si="19"/>
        <v>0</v>
      </c>
      <c r="AG32" s="75">
        <f t="shared" si="19"/>
        <v>0</v>
      </c>
      <c r="AH32" s="75">
        <f t="shared" si="19"/>
        <v>0</v>
      </c>
      <c r="AI32" s="75">
        <f t="shared" si="19"/>
        <v>0</v>
      </c>
      <c r="AJ32" s="75">
        <f t="shared" si="19"/>
        <v>0</v>
      </c>
      <c r="AK32" s="75">
        <f t="shared" si="19"/>
        <v>0</v>
      </c>
      <c r="AL32" s="75">
        <f t="shared" si="19"/>
        <v>0</v>
      </c>
      <c r="AM32" s="75">
        <f t="shared" si="19"/>
        <v>0</v>
      </c>
      <c r="AN32" s="75">
        <f t="shared" si="19"/>
        <v>0</v>
      </c>
      <c r="AO32" s="75">
        <f t="shared" si="19"/>
        <v>0</v>
      </c>
      <c r="AP32" s="75">
        <f t="shared" si="19"/>
        <v>0</v>
      </c>
      <c r="AQ32" s="75">
        <f t="shared" ref="AQ32:AQ36" si="40">IF($G32=AQ$16,$P32,0)</f>
        <v>0</v>
      </c>
      <c r="AR32" s="75">
        <f t="shared" si="20"/>
        <v>0</v>
      </c>
      <c r="AS32" s="75">
        <f t="shared" si="20"/>
        <v>0</v>
      </c>
      <c r="AT32" s="75">
        <f t="shared" si="20"/>
        <v>0</v>
      </c>
      <c r="AU32" s="75">
        <f t="shared" si="20"/>
        <v>0</v>
      </c>
      <c r="AV32" s="75">
        <f t="shared" si="20"/>
        <v>0</v>
      </c>
      <c r="AX32" s="75">
        <f t="shared" si="21"/>
        <v>0</v>
      </c>
      <c r="AY32" s="75">
        <f t="shared" si="21"/>
        <v>0</v>
      </c>
      <c r="AZ32" s="75">
        <f t="shared" si="21"/>
        <v>0</v>
      </c>
      <c r="BA32" s="75">
        <f t="shared" si="21"/>
        <v>0</v>
      </c>
      <c r="BB32" s="75">
        <f t="shared" si="21"/>
        <v>0</v>
      </c>
      <c r="BC32" s="75">
        <f t="shared" si="21"/>
        <v>0</v>
      </c>
      <c r="BD32" s="75">
        <f t="shared" si="21"/>
        <v>0</v>
      </c>
      <c r="BE32" s="75">
        <f t="shared" si="21"/>
        <v>0</v>
      </c>
      <c r="BF32" s="75">
        <f t="shared" si="21"/>
        <v>0</v>
      </c>
      <c r="BG32" s="75">
        <f t="shared" si="21"/>
        <v>0</v>
      </c>
      <c r="BH32" s="75">
        <f t="shared" si="21"/>
        <v>0</v>
      </c>
      <c r="BI32" s="75">
        <f t="shared" si="21"/>
        <v>0</v>
      </c>
      <c r="BJ32" s="75">
        <f t="shared" si="21"/>
        <v>0</v>
      </c>
      <c r="BK32" s="75">
        <f t="shared" si="21"/>
        <v>0</v>
      </c>
      <c r="BL32" s="75">
        <f t="shared" si="21"/>
        <v>0</v>
      </c>
      <c r="BM32" s="75">
        <f t="shared" si="33"/>
        <v>0</v>
      </c>
      <c r="BN32" s="75">
        <f t="shared" si="33"/>
        <v>0</v>
      </c>
      <c r="BO32" s="75">
        <f t="shared" si="33"/>
        <v>0</v>
      </c>
      <c r="BP32" s="75">
        <f t="shared" si="33"/>
        <v>0</v>
      </c>
      <c r="BQ32" s="75">
        <f t="shared" si="33"/>
        <v>0</v>
      </c>
      <c r="BS32" s="75">
        <f t="shared" si="24"/>
        <v>0</v>
      </c>
      <c r="BT32" s="75">
        <f t="shared" si="24"/>
        <v>0</v>
      </c>
      <c r="BU32" s="75">
        <f t="shared" si="24"/>
        <v>0</v>
      </c>
      <c r="BV32" s="75">
        <f t="shared" si="24"/>
        <v>0</v>
      </c>
      <c r="BW32" s="75">
        <f t="shared" si="24"/>
        <v>0</v>
      </c>
      <c r="BX32" s="75">
        <f t="shared" si="24"/>
        <v>0</v>
      </c>
      <c r="BY32" s="75">
        <f t="shared" si="24"/>
        <v>0</v>
      </c>
      <c r="BZ32" s="75">
        <f t="shared" si="24"/>
        <v>0</v>
      </c>
      <c r="CA32" s="75">
        <f t="shared" si="24"/>
        <v>0</v>
      </c>
      <c r="CB32" s="75">
        <f t="shared" si="24"/>
        <v>0</v>
      </c>
      <c r="CC32" s="75">
        <f t="shared" si="24"/>
        <v>0</v>
      </c>
      <c r="CD32" s="75">
        <f t="shared" si="24"/>
        <v>0</v>
      </c>
      <c r="CE32" s="75">
        <f t="shared" si="24"/>
        <v>0</v>
      </c>
      <c r="CF32" s="75">
        <f t="shared" si="24"/>
        <v>0</v>
      </c>
      <c r="CG32" s="75">
        <f t="shared" si="24"/>
        <v>0</v>
      </c>
      <c r="CH32" s="75">
        <f t="shared" si="35"/>
        <v>0</v>
      </c>
      <c r="CI32" s="75">
        <f t="shared" si="36"/>
        <v>0</v>
      </c>
      <c r="CJ32" s="75">
        <f t="shared" si="36"/>
        <v>0</v>
      </c>
      <c r="CK32" s="75">
        <f t="shared" si="36"/>
        <v>0</v>
      </c>
      <c r="CL32" s="75">
        <f t="shared" si="36"/>
        <v>0</v>
      </c>
      <c r="CN32" s="75">
        <f t="shared" si="27"/>
        <v>0</v>
      </c>
      <c r="CO32" s="75">
        <f t="shared" si="27"/>
        <v>0</v>
      </c>
      <c r="CP32" s="75">
        <f t="shared" si="27"/>
        <v>0</v>
      </c>
      <c r="CQ32" s="75">
        <f t="shared" si="27"/>
        <v>0</v>
      </c>
      <c r="CR32" s="75">
        <f t="shared" si="27"/>
        <v>0</v>
      </c>
      <c r="CS32" s="75">
        <f t="shared" si="27"/>
        <v>0</v>
      </c>
      <c r="CT32" s="75">
        <f t="shared" si="27"/>
        <v>0</v>
      </c>
      <c r="CU32" s="75">
        <f t="shared" si="27"/>
        <v>0</v>
      </c>
      <c r="CV32" s="75">
        <f t="shared" si="27"/>
        <v>0</v>
      </c>
      <c r="CW32" s="75">
        <f t="shared" si="27"/>
        <v>0</v>
      </c>
      <c r="CX32" s="75">
        <f t="shared" si="27"/>
        <v>0</v>
      </c>
      <c r="CY32" s="75">
        <f t="shared" si="27"/>
        <v>0</v>
      </c>
      <c r="CZ32" s="75">
        <f t="shared" si="27"/>
        <v>0</v>
      </c>
      <c r="DA32" s="75">
        <f t="shared" si="27"/>
        <v>0</v>
      </c>
      <c r="DB32" s="75">
        <f t="shared" si="27"/>
        <v>0</v>
      </c>
      <c r="DC32" s="75">
        <f t="shared" si="38"/>
        <v>0</v>
      </c>
      <c r="DD32" s="75">
        <f t="shared" si="39"/>
        <v>0</v>
      </c>
      <c r="DE32" s="75">
        <f t="shared" si="39"/>
        <v>0</v>
      </c>
      <c r="DF32" s="75">
        <f t="shared" si="39"/>
        <v>0</v>
      </c>
      <c r="DG32" s="75">
        <f t="shared" si="39"/>
        <v>0</v>
      </c>
    </row>
    <row r="33" spans="1:111" ht="19.5" customHeight="1" x14ac:dyDescent="0.2">
      <c r="A33" s="69" t="s">
        <v>96</v>
      </c>
      <c r="B33" s="70"/>
      <c r="C33" s="70"/>
      <c r="D33" s="70"/>
      <c r="E33" s="70"/>
      <c r="F33" s="70"/>
      <c r="G33" s="73"/>
      <c r="H33" s="226">
        <v>0</v>
      </c>
      <c r="I33" s="226">
        <v>0.6</v>
      </c>
      <c r="J33" s="226">
        <v>0.1</v>
      </c>
      <c r="K33" s="226">
        <v>0.6</v>
      </c>
      <c r="L33" s="71">
        <f>'Site Data'!$C$12*1.1/12*(B33*$H$7+C33*$H$8+D33*$H$9+E33*$H$10)</f>
        <v>0</v>
      </c>
      <c r="M33" s="232">
        <f t="shared" si="8"/>
        <v>0</v>
      </c>
      <c r="N33" s="71">
        <f t="shared" si="2"/>
        <v>0</v>
      </c>
      <c r="O33" s="204">
        <f t="shared" si="30"/>
        <v>0</v>
      </c>
      <c r="P33" s="72">
        <f t="shared" si="31"/>
        <v>0</v>
      </c>
      <c r="Q33" s="231">
        <f t="shared" si="10"/>
        <v>0</v>
      </c>
      <c r="R33" s="231">
        <f t="shared" si="11"/>
        <v>0</v>
      </c>
      <c r="S33" s="231">
        <f t="shared" si="12"/>
        <v>0</v>
      </c>
      <c r="U33" s="234">
        <f t="shared" si="13"/>
        <v>0</v>
      </c>
      <c r="V33" s="232">
        <f t="shared" si="14"/>
        <v>0</v>
      </c>
      <c r="W33" s="234">
        <f t="shared" si="15"/>
        <v>0</v>
      </c>
      <c r="X33" s="232">
        <f t="shared" si="16"/>
        <v>0</v>
      </c>
      <c r="Y33" s="234">
        <f t="shared" si="17"/>
        <v>0</v>
      </c>
      <c r="Z33" s="232">
        <f t="shared" si="18"/>
        <v>0</v>
      </c>
      <c r="AA33" s="74"/>
      <c r="AB33" s="75">
        <f t="shared" ref="AB33:AP36" si="41">IF($G33=AB$16,$P33,0)</f>
        <v>0</v>
      </c>
      <c r="AC33" s="75">
        <f t="shared" si="41"/>
        <v>0</v>
      </c>
      <c r="AD33" s="75">
        <f t="shared" si="41"/>
        <v>0</v>
      </c>
      <c r="AE33" s="75">
        <f t="shared" si="41"/>
        <v>0</v>
      </c>
      <c r="AF33" s="75">
        <f t="shared" si="41"/>
        <v>0</v>
      </c>
      <c r="AG33" s="75">
        <f t="shared" si="41"/>
        <v>0</v>
      </c>
      <c r="AH33" s="75">
        <f t="shared" si="41"/>
        <v>0</v>
      </c>
      <c r="AI33" s="75">
        <f t="shared" si="41"/>
        <v>0</v>
      </c>
      <c r="AJ33" s="75">
        <f t="shared" si="41"/>
        <v>0</v>
      </c>
      <c r="AK33" s="75">
        <f t="shared" si="41"/>
        <v>0</v>
      </c>
      <c r="AL33" s="75">
        <f t="shared" si="41"/>
        <v>0</v>
      </c>
      <c r="AM33" s="75">
        <f t="shared" si="41"/>
        <v>0</v>
      </c>
      <c r="AN33" s="75">
        <f t="shared" si="41"/>
        <v>0</v>
      </c>
      <c r="AO33" s="75">
        <f t="shared" si="41"/>
        <v>0</v>
      </c>
      <c r="AP33" s="75">
        <f t="shared" si="41"/>
        <v>0</v>
      </c>
      <c r="AQ33" s="75">
        <f t="shared" si="40"/>
        <v>0</v>
      </c>
      <c r="AR33" s="75">
        <f t="shared" si="20"/>
        <v>0</v>
      </c>
      <c r="AS33" s="75">
        <f t="shared" si="20"/>
        <v>0</v>
      </c>
      <c r="AT33" s="75">
        <f t="shared" si="20"/>
        <v>0</v>
      </c>
      <c r="AU33" s="75">
        <f t="shared" si="20"/>
        <v>0</v>
      </c>
      <c r="AV33" s="75">
        <f t="shared" si="20"/>
        <v>0</v>
      </c>
      <c r="AX33" s="75">
        <f t="shared" si="21"/>
        <v>0</v>
      </c>
      <c r="AY33" s="75">
        <f t="shared" si="21"/>
        <v>0</v>
      </c>
      <c r="AZ33" s="75">
        <f t="shared" si="21"/>
        <v>0</v>
      </c>
      <c r="BA33" s="75">
        <f t="shared" si="21"/>
        <v>0</v>
      </c>
      <c r="BB33" s="75">
        <f t="shared" si="21"/>
        <v>0</v>
      </c>
      <c r="BC33" s="75">
        <f t="shared" si="21"/>
        <v>0</v>
      </c>
      <c r="BD33" s="75">
        <f t="shared" si="21"/>
        <v>0</v>
      </c>
      <c r="BE33" s="75">
        <f t="shared" si="21"/>
        <v>0</v>
      </c>
      <c r="BF33" s="75">
        <f t="shared" si="21"/>
        <v>0</v>
      </c>
      <c r="BG33" s="75">
        <f t="shared" si="21"/>
        <v>0</v>
      </c>
      <c r="BH33" s="75">
        <f t="shared" si="21"/>
        <v>0</v>
      </c>
      <c r="BI33" s="75">
        <f t="shared" si="21"/>
        <v>0</v>
      </c>
      <c r="BJ33" s="75">
        <f t="shared" si="21"/>
        <v>0</v>
      </c>
      <c r="BK33" s="75">
        <f t="shared" si="21"/>
        <v>0</v>
      </c>
      <c r="BL33" s="75">
        <f t="shared" si="21"/>
        <v>0</v>
      </c>
      <c r="BM33" s="75">
        <f t="shared" si="33"/>
        <v>0</v>
      </c>
      <c r="BN33" s="75">
        <f t="shared" si="33"/>
        <v>0</v>
      </c>
      <c r="BO33" s="75">
        <f t="shared" si="33"/>
        <v>0</v>
      </c>
      <c r="BP33" s="75">
        <f t="shared" si="33"/>
        <v>0</v>
      </c>
      <c r="BQ33" s="75">
        <f t="shared" si="33"/>
        <v>0</v>
      </c>
      <c r="BS33" s="75">
        <f t="shared" ref="BS33:CG36" si="42">IF($G33=BS$16,$W33,0)</f>
        <v>0</v>
      </c>
      <c r="BT33" s="75">
        <f t="shared" si="42"/>
        <v>0</v>
      </c>
      <c r="BU33" s="75">
        <f t="shared" si="42"/>
        <v>0</v>
      </c>
      <c r="BV33" s="75">
        <f t="shared" si="42"/>
        <v>0</v>
      </c>
      <c r="BW33" s="75">
        <f t="shared" si="42"/>
        <v>0</v>
      </c>
      <c r="BX33" s="75">
        <f t="shared" si="42"/>
        <v>0</v>
      </c>
      <c r="BY33" s="75">
        <f t="shared" si="42"/>
        <v>0</v>
      </c>
      <c r="BZ33" s="75">
        <f t="shared" si="42"/>
        <v>0</v>
      </c>
      <c r="CA33" s="75">
        <f t="shared" si="42"/>
        <v>0</v>
      </c>
      <c r="CB33" s="75">
        <f t="shared" si="42"/>
        <v>0</v>
      </c>
      <c r="CC33" s="75">
        <f t="shared" si="42"/>
        <v>0</v>
      </c>
      <c r="CD33" s="75">
        <f t="shared" si="42"/>
        <v>0</v>
      </c>
      <c r="CE33" s="75">
        <f t="shared" si="42"/>
        <v>0</v>
      </c>
      <c r="CF33" s="75">
        <f t="shared" si="42"/>
        <v>0</v>
      </c>
      <c r="CG33" s="75">
        <f t="shared" si="42"/>
        <v>0</v>
      </c>
      <c r="CH33" s="75">
        <f t="shared" si="35"/>
        <v>0</v>
      </c>
      <c r="CI33" s="75">
        <f t="shared" si="36"/>
        <v>0</v>
      </c>
      <c r="CJ33" s="75">
        <f t="shared" si="36"/>
        <v>0</v>
      </c>
      <c r="CK33" s="75">
        <f t="shared" si="36"/>
        <v>0</v>
      </c>
      <c r="CL33" s="75">
        <f t="shared" si="36"/>
        <v>0</v>
      </c>
      <c r="CN33" s="75">
        <f t="shared" ref="CN33:DB36" si="43">IF($G33=CN$16,$Y33,0)</f>
        <v>0</v>
      </c>
      <c r="CO33" s="75">
        <f t="shared" si="43"/>
        <v>0</v>
      </c>
      <c r="CP33" s="75">
        <f t="shared" si="43"/>
        <v>0</v>
      </c>
      <c r="CQ33" s="75">
        <f t="shared" si="43"/>
        <v>0</v>
      </c>
      <c r="CR33" s="75">
        <f t="shared" si="43"/>
        <v>0</v>
      </c>
      <c r="CS33" s="75">
        <f t="shared" si="43"/>
        <v>0</v>
      </c>
      <c r="CT33" s="75">
        <f t="shared" si="43"/>
        <v>0</v>
      </c>
      <c r="CU33" s="75">
        <f t="shared" si="43"/>
        <v>0</v>
      </c>
      <c r="CV33" s="75">
        <f t="shared" si="43"/>
        <v>0</v>
      </c>
      <c r="CW33" s="75">
        <f t="shared" si="43"/>
        <v>0</v>
      </c>
      <c r="CX33" s="75">
        <f t="shared" si="43"/>
        <v>0</v>
      </c>
      <c r="CY33" s="75">
        <f t="shared" si="43"/>
        <v>0</v>
      </c>
      <c r="CZ33" s="75">
        <f t="shared" si="43"/>
        <v>0</v>
      </c>
      <c r="DA33" s="75">
        <f t="shared" si="43"/>
        <v>0</v>
      </c>
      <c r="DB33" s="75">
        <f t="shared" si="43"/>
        <v>0</v>
      </c>
      <c r="DC33" s="75">
        <f t="shared" si="38"/>
        <v>0</v>
      </c>
      <c r="DD33" s="75">
        <f t="shared" si="39"/>
        <v>0</v>
      </c>
      <c r="DE33" s="75">
        <f t="shared" si="39"/>
        <v>0</v>
      </c>
      <c r="DF33" s="75">
        <f t="shared" si="39"/>
        <v>0</v>
      </c>
      <c r="DG33" s="75">
        <f t="shared" si="39"/>
        <v>0</v>
      </c>
    </row>
    <row r="34" spans="1:111" ht="19.5" customHeight="1" x14ac:dyDescent="0.2">
      <c r="A34" s="222" t="s">
        <v>97</v>
      </c>
      <c r="B34" s="70"/>
      <c r="C34" s="70"/>
      <c r="D34" s="70"/>
      <c r="E34" s="70"/>
      <c r="F34" s="70"/>
      <c r="G34" s="225"/>
      <c r="H34" s="226">
        <v>0</v>
      </c>
      <c r="I34" s="226">
        <v>0.8</v>
      </c>
      <c r="J34" s="226">
        <v>0.3</v>
      </c>
      <c r="K34" s="226">
        <v>0.6</v>
      </c>
      <c r="L34" s="71">
        <f>'Site Data'!$C$12*1.1/12*(B34*$H$7+C34*$H$8+D34*$H$9+E34*$H$10)</f>
        <v>0</v>
      </c>
      <c r="M34" s="232">
        <f t="shared" si="8"/>
        <v>0</v>
      </c>
      <c r="N34" s="71">
        <f t="shared" ref="N34:N36" si="44">MIN(L34+M34,F34)</f>
        <v>0</v>
      </c>
      <c r="O34" s="204">
        <f t="shared" si="30"/>
        <v>0</v>
      </c>
      <c r="P34" s="72">
        <f t="shared" ref="P34:P36" si="45">L34+M34-O34</f>
        <v>0</v>
      </c>
      <c r="Q34" s="231">
        <f t="shared" si="10"/>
        <v>0</v>
      </c>
      <c r="R34" s="231">
        <f t="shared" si="11"/>
        <v>0</v>
      </c>
      <c r="S34" s="231">
        <f t="shared" si="12"/>
        <v>0</v>
      </c>
      <c r="U34" s="234">
        <f t="shared" si="13"/>
        <v>0</v>
      </c>
      <c r="V34" s="232">
        <f t="shared" si="14"/>
        <v>0</v>
      </c>
      <c r="W34" s="234">
        <f t="shared" si="15"/>
        <v>0</v>
      </c>
      <c r="X34" s="232">
        <f t="shared" si="16"/>
        <v>0</v>
      </c>
      <c r="Y34" s="234">
        <f t="shared" si="17"/>
        <v>0</v>
      </c>
      <c r="Z34" s="232">
        <f t="shared" si="18"/>
        <v>0</v>
      </c>
      <c r="AA34" s="74"/>
      <c r="AB34" s="75">
        <f t="shared" si="41"/>
        <v>0</v>
      </c>
      <c r="AC34" s="75">
        <f t="shared" si="41"/>
        <v>0</v>
      </c>
      <c r="AD34" s="75">
        <f t="shared" si="41"/>
        <v>0</v>
      </c>
      <c r="AE34" s="75">
        <f t="shared" si="41"/>
        <v>0</v>
      </c>
      <c r="AF34" s="75">
        <f t="shared" si="41"/>
        <v>0</v>
      </c>
      <c r="AG34" s="75">
        <f t="shared" si="41"/>
        <v>0</v>
      </c>
      <c r="AH34" s="75">
        <f t="shared" si="41"/>
        <v>0</v>
      </c>
      <c r="AI34" s="75">
        <f t="shared" si="41"/>
        <v>0</v>
      </c>
      <c r="AJ34" s="75">
        <f t="shared" si="41"/>
        <v>0</v>
      </c>
      <c r="AK34" s="75">
        <f t="shared" si="41"/>
        <v>0</v>
      </c>
      <c r="AL34" s="75">
        <f t="shared" si="41"/>
        <v>0</v>
      </c>
      <c r="AM34" s="75">
        <f t="shared" si="41"/>
        <v>0</v>
      </c>
      <c r="AN34" s="75">
        <f t="shared" si="41"/>
        <v>0</v>
      </c>
      <c r="AO34" s="75">
        <f t="shared" si="41"/>
        <v>0</v>
      </c>
      <c r="AP34" s="75">
        <f t="shared" si="41"/>
        <v>0</v>
      </c>
      <c r="AQ34" s="75">
        <f t="shared" si="40"/>
        <v>0</v>
      </c>
      <c r="AR34" s="75">
        <f t="shared" si="20"/>
        <v>0</v>
      </c>
      <c r="AS34" s="75">
        <f t="shared" si="20"/>
        <v>0</v>
      </c>
      <c r="AT34" s="75">
        <f t="shared" si="20"/>
        <v>0</v>
      </c>
      <c r="AU34" s="75">
        <f t="shared" si="20"/>
        <v>0</v>
      </c>
      <c r="AV34" s="75">
        <f t="shared" si="20"/>
        <v>0</v>
      </c>
      <c r="AX34" s="75">
        <f t="shared" si="21"/>
        <v>0</v>
      </c>
      <c r="AY34" s="75">
        <f t="shared" si="21"/>
        <v>0</v>
      </c>
      <c r="AZ34" s="75">
        <f t="shared" si="21"/>
        <v>0</v>
      </c>
      <c r="BA34" s="75">
        <f t="shared" si="21"/>
        <v>0</v>
      </c>
      <c r="BB34" s="75">
        <f t="shared" si="21"/>
        <v>0</v>
      </c>
      <c r="BC34" s="75">
        <f t="shared" si="21"/>
        <v>0</v>
      </c>
      <c r="BD34" s="75">
        <f t="shared" si="21"/>
        <v>0</v>
      </c>
      <c r="BE34" s="75">
        <f t="shared" si="21"/>
        <v>0</v>
      </c>
      <c r="BF34" s="75">
        <f t="shared" si="21"/>
        <v>0</v>
      </c>
      <c r="BG34" s="75">
        <f t="shared" si="21"/>
        <v>0</v>
      </c>
      <c r="BH34" s="75">
        <f t="shared" si="21"/>
        <v>0</v>
      </c>
      <c r="BI34" s="75">
        <f t="shared" si="21"/>
        <v>0</v>
      </c>
      <c r="BJ34" s="75">
        <f t="shared" si="21"/>
        <v>0</v>
      </c>
      <c r="BK34" s="75">
        <f t="shared" si="21"/>
        <v>0</v>
      </c>
      <c r="BL34" s="75">
        <f t="shared" si="21"/>
        <v>0</v>
      </c>
      <c r="BM34" s="75">
        <f t="shared" si="33"/>
        <v>0</v>
      </c>
      <c r="BN34" s="75">
        <f t="shared" si="33"/>
        <v>0</v>
      </c>
      <c r="BO34" s="75">
        <f t="shared" si="33"/>
        <v>0</v>
      </c>
      <c r="BP34" s="75">
        <f t="shared" si="33"/>
        <v>0</v>
      </c>
      <c r="BQ34" s="75">
        <f t="shared" si="33"/>
        <v>0</v>
      </c>
      <c r="BS34" s="75">
        <f t="shared" si="42"/>
        <v>0</v>
      </c>
      <c r="BT34" s="75">
        <f t="shared" si="42"/>
        <v>0</v>
      </c>
      <c r="BU34" s="75">
        <f t="shared" si="42"/>
        <v>0</v>
      </c>
      <c r="BV34" s="75">
        <f t="shared" si="42"/>
        <v>0</v>
      </c>
      <c r="BW34" s="75">
        <f t="shared" si="42"/>
        <v>0</v>
      </c>
      <c r="BX34" s="75">
        <f t="shared" si="42"/>
        <v>0</v>
      </c>
      <c r="BY34" s="75">
        <f t="shared" si="42"/>
        <v>0</v>
      </c>
      <c r="BZ34" s="75">
        <f t="shared" si="42"/>
        <v>0</v>
      </c>
      <c r="CA34" s="75">
        <f t="shared" si="42"/>
        <v>0</v>
      </c>
      <c r="CB34" s="75">
        <f t="shared" si="42"/>
        <v>0</v>
      </c>
      <c r="CC34" s="75">
        <f t="shared" si="42"/>
        <v>0</v>
      </c>
      <c r="CD34" s="75">
        <f t="shared" si="42"/>
        <v>0</v>
      </c>
      <c r="CE34" s="75">
        <f t="shared" si="42"/>
        <v>0</v>
      </c>
      <c r="CF34" s="75">
        <f t="shared" si="42"/>
        <v>0</v>
      </c>
      <c r="CG34" s="75">
        <f t="shared" si="42"/>
        <v>0</v>
      </c>
      <c r="CH34" s="75">
        <f t="shared" si="35"/>
        <v>0</v>
      </c>
      <c r="CI34" s="75">
        <f t="shared" si="36"/>
        <v>0</v>
      </c>
      <c r="CJ34" s="75">
        <f t="shared" si="36"/>
        <v>0</v>
      </c>
      <c r="CK34" s="75">
        <f t="shared" si="36"/>
        <v>0</v>
      </c>
      <c r="CL34" s="75">
        <f t="shared" si="36"/>
        <v>0</v>
      </c>
      <c r="CN34" s="75">
        <f t="shared" si="43"/>
        <v>0</v>
      </c>
      <c r="CO34" s="75">
        <f t="shared" si="43"/>
        <v>0</v>
      </c>
      <c r="CP34" s="75">
        <f t="shared" si="43"/>
        <v>0</v>
      </c>
      <c r="CQ34" s="75">
        <f t="shared" si="43"/>
        <v>0</v>
      </c>
      <c r="CR34" s="75">
        <f t="shared" si="43"/>
        <v>0</v>
      </c>
      <c r="CS34" s="75">
        <f t="shared" si="43"/>
        <v>0</v>
      </c>
      <c r="CT34" s="75">
        <f t="shared" si="43"/>
        <v>0</v>
      </c>
      <c r="CU34" s="75">
        <f t="shared" si="43"/>
        <v>0</v>
      </c>
      <c r="CV34" s="75">
        <f t="shared" si="43"/>
        <v>0</v>
      </c>
      <c r="CW34" s="75">
        <f t="shared" si="43"/>
        <v>0</v>
      </c>
      <c r="CX34" s="75">
        <f t="shared" si="43"/>
        <v>0</v>
      </c>
      <c r="CY34" s="75">
        <f t="shared" si="43"/>
        <v>0</v>
      </c>
      <c r="CZ34" s="75">
        <f t="shared" si="43"/>
        <v>0</v>
      </c>
      <c r="DA34" s="75">
        <f t="shared" si="43"/>
        <v>0</v>
      </c>
      <c r="DB34" s="75">
        <f t="shared" si="43"/>
        <v>0</v>
      </c>
      <c r="DC34" s="75">
        <f t="shared" si="38"/>
        <v>0</v>
      </c>
      <c r="DD34" s="75">
        <f t="shared" si="39"/>
        <v>0</v>
      </c>
      <c r="DE34" s="75">
        <f t="shared" si="39"/>
        <v>0</v>
      </c>
      <c r="DF34" s="75">
        <f t="shared" si="39"/>
        <v>0</v>
      </c>
      <c r="DG34" s="75">
        <f t="shared" si="39"/>
        <v>0</v>
      </c>
    </row>
    <row r="35" spans="1:111" ht="19.5" customHeight="1" x14ac:dyDescent="0.2">
      <c r="A35" s="222" t="s">
        <v>98</v>
      </c>
      <c r="B35" s="70"/>
      <c r="C35" s="70"/>
      <c r="D35" s="70"/>
      <c r="E35" s="70"/>
      <c r="F35" s="70"/>
      <c r="G35" s="225"/>
      <c r="H35" s="226">
        <v>0</v>
      </c>
      <c r="I35" s="226">
        <v>0.8</v>
      </c>
      <c r="J35" s="226">
        <v>0.25</v>
      </c>
      <c r="K35" s="226">
        <v>0.6</v>
      </c>
      <c r="L35" s="71">
        <f>'Site Data'!$C$12*1.1/12*(B35*$H$7+C35*$H$8+D35*$H$9+E35*$H$10)</f>
        <v>0</v>
      </c>
      <c r="M35" s="232">
        <f t="shared" si="8"/>
        <v>0</v>
      </c>
      <c r="N35" s="71">
        <f t="shared" si="44"/>
        <v>0</v>
      </c>
      <c r="O35" s="204">
        <f t="shared" si="30"/>
        <v>0</v>
      </c>
      <c r="P35" s="72">
        <f t="shared" si="45"/>
        <v>0</v>
      </c>
      <c r="Q35" s="231">
        <f t="shared" si="10"/>
        <v>0</v>
      </c>
      <c r="R35" s="231">
        <f t="shared" si="11"/>
        <v>0</v>
      </c>
      <c r="S35" s="231">
        <f t="shared" si="12"/>
        <v>0</v>
      </c>
      <c r="U35" s="234">
        <f t="shared" si="13"/>
        <v>0</v>
      </c>
      <c r="V35" s="232">
        <f t="shared" si="14"/>
        <v>0</v>
      </c>
      <c r="W35" s="234">
        <f t="shared" si="15"/>
        <v>0</v>
      </c>
      <c r="X35" s="232">
        <f t="shared" si="16"/>
        <v>0</v>
      </c>
      <c r="Y35" s="234">
        <f t="shared" si="17"/>
        <v>0</v>
      </c>
      <c r="Z35" s="232">
        <f t="shared" si="18"/>
        <v>0</v>
      </c>
      <c r="AA35" s="74"/>
      <c r="AB35" s="75">
        <f t="shared" si="41"/>
        <v>0</v>
      </c>
      <c r="AC35" s="75">
        <f t="shared" si="41"/>
        <v>0</v>
      </c>
      <c r="AD35" s="75">
        <f t="shared" si="41"/>
        <v>0</v>
      </c>
      <c r="AE35" s="75">
        <f t="shared" si="41"/>
        <v>0</v>
      </c>
      <c r="AF35" s="75">
        <f t="shared" si="41"/>
        <v>0</v>
      </c>
      <c r="AG35" s="75">
        <f t="shared" si="41"/>
        <v>0</v>
      </c>
      <c r="AH35" s="75">
        <f t="shared" si="41"/>
        <v>0</v>
      </c>
      <c r="AI35" s="75">
        <f t="shared" si="41"/>
        <v>0</v>
      </c>
      <c r="AJ35" s="75">
        <f t="shared" si="41"/>
        <v>0</v>
      </c>
      <c r="AK35" s="75">
        <f t="shared" si="41"/>
        <v>0</v>
      </c>
      <c r="AL35" s="75">
        <f t="shared" si="41"/>
        <v>0</v>
      </c>
      <c r="AM35" s="75">
        <f t="shared" si="41"/>
        <v>0</v>
      </c>
      <c r="AN35" s="75">
        <f t="shared" si="41"/>
        <v>0</v>
      </c>
      <c r="AO35" s="75">
        <f t="shared" si="41"/>
        <v>0</v>
      </c>
      <c r="AP35" s="75">
        <f t="shared" si="41"/>
        <v>0</v>
      </c>
      <c r="AQ35" s="75">
        <f t="shared" si="40"/>
        <v>0</v>
      </c>
      <c r="AR35" s="75">
        <f t="shared" si="20"/>
        <v>0</v>
      </c>
      <c r="AS35" s="75">
        <f t="shared" si="20"/>
        <v>0</v>
      </c>
      <c r="AT35" s="75">
        <f t="shared" si="20"/>
        <v>0</v>
      </c>
      <c r="AU35" s="75">
        <f t="shared" si="20"/>
        <v>0</v>
      </c>
      <c r="AV35" s="75">
        <f t="shared" si="20"/>
        <v>0</v>
      </c>
      <c r="AX35" s="75">
        <f t="shared" si="21"/>
        <v>0</v>
      </c>
      <c r="AY35" s="75">
        <f t="shared" si="21"/>
        <v>0</v>
      </c>
      <c r="AZ35" s="75">
        <f t="shared" si="21"/>
        <v>0</v>
      </c>
      <c r="BA35" s="75">
        <f t="shared" si="21"/>
        <v>0</v>
      </c>
      <c r="BB35" s="75">
        <f t="shared" si="21"/>
        <v>0</v>
      </c>
      <c r="BC35" s="75">
        <f t="shared" si="21"/>
        <v>0</v>
      </c>
      <c r="BD35" s="75">
        <f t="shared" si="21"/>
        <v>0</v>
      </c>
      <c r="BE35" s="75">
        <f t="shared" si="21"/>
        <v>0</v>
      </c>
      <c r="BF35" s="75">
        <f t="shared" si="21"/>
        <v>0</v>
      </c>
      <c r="BG35" s="75">
        <f t="shared" si="21"/>
        <v>0</v>
      </c>
      <c r="BH35" s="75">
        <f t="shared" si="21"/>
        <v>0</v>
      </c>
      <c r="BI35" s="75">
        <f t="shared" si="21"/>
        <v>0</v>
      </c>
      <c r="BJ35" s="75">
        <f t="shared" si="21"/>
        <v>0</v>
      </c>
      <c r="BK35" s="75">
        <f t="shared" si="21"/>
        <v>0</v>
      </c>
      <c r="BL35" s="75">
        <f t="shared" si="21"/>
        <v>0</v>
      </c>
      <c r="BM35" s="75">
        <f t="shared" si="33"/>
        <v>0</v>
      </c>
      <c r="BN35" s="75">
        <f t="shared" si="33"/>
        <v>0</v>
      </c>
      <c r="BO35" s="75">
        <f t="shared" si="33"/>
        <v>0</v>
      </c>
      <c r="BP35" s="75">
        <f t="shared" si="33"/>
        <v>0</v>
      </c>
      <c r="BQ35" s="75">
        <f t="shared" si="33"/>
        <v>0</v>
      </c>
      <c r="BS35" s="75">
        <f t="shared" si="42"/>
        <v>0</v>
      </c>
      <c r="BT35" s="75">
        <f t="shared" si="42"/>
        <v>0</v>
      </c>
      <c r="BU35" s="75">
        <f t="shared" si="42"/>
        <v>0</v>
      </c>
      <c r="BV35" s="75">
        <f t="shared" si="42"/>
        <v>0</v>
      </c>
      <c r="BW35" s="75">
        <f t="shared" si="42"/>
        <v>0</v>
      </c>
      <c r="BX35" s="75">
        <f t="shared" si="42"/>
        <v>0</v>
      </c>
      <c r="BY35" s="75">
        <f t="shared" si="42"/>
        <v>0</v>
      </c>
      <c r="BZ35" s="75">
        <f t="shared" si="42"/>
        <v>0</v>
      </c>
      <c r="CA35" s="75">
        <f t="shared" si="42"/>
        <v>0</v>
      </c>
      <c r="CB35" s="75">
        <f t="shared" si="42"/>
        <v>0</v>
      </c>
      <c r="CC35" s="75">
        <f t="shared" si="42"/>
        <v>0</v>
      </c>
      <c r="CD35" s="75">
        <f t="shared" si="42"/>
        <v>0</v>
      </c>
      <c r="CE35" s="75">
        <f t="shared" si="42"/>
        <v>0</v>
      </c>
      <c r="CF35" s="75">
        <f t="shared" si="42"/>
        <v>0</v>
      </c>
      <c r="CG35" s="75">
        <f t="shared" si="42"/>
        <v>0</v>
      </c>
      <c r="CH35" s="75">
        <f t="shared" si="35"/>
        <v>0</v>
      </c>
      <c r="CI35" s="75">
        <f t="shared" si="36"/>
        <v>0</v>
      </c>
      <c r="CJ35" s="75">
        <f t="shared" si="36"/>
        <v>0</v>
      </c>
      <c r="CK35" s="75">
        <f t="shared" si="36"/>
        <v>0</v>
      </c>
      <c r="CL35" s="75">
        <f t="shared" si="36"/>
        <v>0</v>
      </c>
      <c r="CN35" s="75">
        <f t="shared" si="43"/>
        <v>0</v>
      </c>
      <c r="CO35" s="75">
        <f t="shared" si="43"/>
        <v>0</v>
      </c>
      <c r="CP35" s="75">
        <f t="shared" si="43"/>
        <v>0</v>
      </c>
      <c r="CQ35" s="75">
        <f t="shared" si="43"/>
        <v>0</v>
      </c>
      <c r="CR35" s="75">
        <f t="shared" si="43"/>
        <v>0</v>
      </c>
      <c r="CS35" s="75">
        <f t="shared" si="43"/>
        <v>0</v>
      </c>
      <c r="CT35" s="75">
        <f t="shared" si="43"/>
        <v>0</v>
      </c>
      <c r="CU35" s="75">
        <f t="shared" si="43"/>
        <v>0</v>
      </c>
      <c r="CV35" s="75">
        <f t="shared" si="43"/>
        <v>0</v>
      </c>
      <c r="CW35" s="75">
        <f t="shared" si="43"/>
        <v>0</v>
      </c>
      <c r="CX35" s="75">
        <f t="shared" si="43"/>
        <v>0</v>
      </c>
      <c r="CY35" s="75">
        <f t="shared" si="43"/>
        <v>0</v>
      </c>
      <c r="CZ35" s="75">
        <f t="shared" si="43"/>
        <v>0</v>
      </c>
      <c r="DA35" s="75">
        <f t="shared" si="43"/>
        <v>0</v>
      </c>
      <c r="DB35" s="75">
        <f t="shared" si="43"/>
        <v>0</v>
      </c>
      <c r="DC35" s="75">
        <f t="shared" si="38"/>
        <v>0</v>
      </c>
      <c r="DD35" s="75">
        <f t="shared" si="39"/>
        <v>0</v>
      </c>
      <c r="DE35" s="75">
        <f t="shared" si="39"/>
        <v>0</v>
      </c>
      <c r="DF35" s="75">
        <f t="shared" si="39"/>
        <v>0</v>
      </c>
      <c r="DG35" s="75">
        <f t="shared" si="39"/>
        <v>0</v>
      </c>
    </row>
    <row r="36" spans="1:111" ht="19.5" customHeight="1" x14ac:dyDescent="0.2">
      <c r="A36" s="222" t="s">
        <v>104</v>
      </c>
      <c r="B36" s="70"/>
      <c r="C36" s="70"/>
      <c r="D36" s="70"/>
      <c r="E36" s="70"/>
      <c r="F36" s="70"/>
      <c r="G36" s="225"/>
      <c r="H36" s="70"/>
      <c r="I36" s="70"/>
      <c r="J36" s="70"/>
      <c r="K36" s="70"/>
      <c r="L36" s="71">
        <f>'Site Data'!$C$12*1.1/12*(B36*$H$7+C36*$H$8+D36*$H$9+E36*$H$10)</f>
        <v>0</v>
      </c>
      <c r="M36" s="232">
        <f t="shared" si="8"/>
        <v>0</v>
      </c>
      <c r="N36" s="71">
        <f t="shared" si="44"/>
        <v>0</v>
      </c>
      <c r="O36" s="204">
        <f t="shared" si="30"/>
        <v>0</v>
      </c>
      <c r="P36" s="72">
        <f t="shared" si="45"/>
        <v>0</v>
      </c>
      <c r="Q36" s="231">
        <f>MIN(F36*I36,MIN(F36,L36+V36))</f>
        <v>0</v>
      </c>
      <c r="R36" s="231">
        <f t="shared" si="11"/>
        <v>0</v>
      </c>
      <c r="S36" s="231">
        <f t="shared" si="12"/>
        <v>0</v>
      </c>
      <c r="U36" s="234">
        <f t="shared" si="13"/>
        <v>0</v>
      </c>
      <c r="V36" s="232">
        <f t="shared" si="14"/>
        <v>0</v>
      </c>
      <c r="W36" s="234">
        <f t="shared" si="15"/>
        <v>0</v>
      </c>
      <c r="X36" s="232">
        <f t="shared" si="16"/>
        <v>0</v>
      </c>
      <c r="Y36" s="234">
        <f t="shared" si="17"/>
        <v>0</v>
      </c>
      <c r="Z36" s="232">
        <f t="shared" si="18"/>
        <v>0</v>
      </c>
      <c r="AA36" s="74"/>
      <c r="AB36" s="75">
        <f t="shared" si="41"/>
        <v>0</v>
      </c>
      <c r="AC36" s="75">
        <f t="shared" si="41"/>
        <v>0</v>
      </c>
      <c r="AD36" s="75">
        <f t="shared" si="41"/>
        <v>0</v>
      </c>
      <c r="AE36" s="75">
        <f t="shared" si="41"/>
        <v>0</v>
      </c>
      <c r="AF36" s="75">
        <f t="shared" si="41"/>
        <v>0</v>
      </c>
      <c r="AG36" s="75">
        <f t="shared" si="41"/>
        <v>0</v>
      </c>
      <c r="AH36" s="75">
        <f t="shared" si="41"/>
        <v>0</v>
      </c>
      <c r="AI36" s="75">
        <f t="shared" si="41"/>
        <v>0</v>
      </c>
      <c r="AJ36" s="75">
        <f t="shared" si="41"/>
        <v>0</v>
      </c>
      <c r="AK36" s="75">
        <f t="shared" si="41"/>
        <v>0</v>
      </c>
      <c r="AL36" s="75">
        <f t="shared" si="41"/>
        <v>0</v>
      </c>
      <c r="AM36" s="75">
        <f t="shared" si="41"/>
        <v>0</v>
      </c>
      <c r="AN36" s="75">
        <f t="shared" si="41"/>
        <v>0</v>
      </c>
      <c r="AO36" s="75">
        <f t="shared" si="41"/>
        <v>0</v>
      </c>
      <c r="AP36" s="75">
        <f t="shared" si="41"/>
        <v>0</v>
      </c>
      <c r="AQ36" s="75">
        <f t="shared" si="40"/>
        <v>0</v>
      </c>
      <c r="AR36" s="75">
        <f t="shared" si="20"/>
        <v>0</v>
      </c>
      <c r="AS36" s="75">
        <f t="shared" si="20"/>
        <v>0</v>
      </c>
      <c r="AT36" s="75">
        <f t="shared" si="20"/>
        <v>0</v>
      </c>
      <c r="AU36" s="75">
        <f t="shared" si="20"/>
        <v>0</v>
      </c>
      <c r="AV36" s="75">
        <f t="shared" si="20"/>
        <v>0</v>
      </c>
      <c r="AX36" s="75">
        <f t="shared" si="21"/>
        <v>0</v>
      </c>
      <c r="AY36" s="75">
        <f t="shared" si="21"/>
        <v>0</v>
      </c>
      <c r="AZ36" s="75">
        <f t="shared" si="21"/>
        <v>0</v>
      </c>
      <c r="BA36" s="75">
        <f t="shared" si="21"/>
        <v>0</v>
      </c>
      <c r="BB36" s="75">
        <f t="shared" si="21"/>
        <v>0</v>
      </c>
      <c r="BC36" s="75">
        <f t="shared" si="21"/>
        <v>0</v>
      </c>
      <c r="BD36" s="75">
        <f t="shared" si="21"/>
        <v>0</v>
      </c>
      <c r="BE36" s="75">
        <f t="shared" si="21"/>
        <v>0</v>
      </c>
      <c r="BF36" s="75">
        <f t="shared" si="21"/>
        <v>0</v>
      </c>
      <c r="BG36" s="75">
        <f t="shared" si="21"/>
        <v>0</v>
      </c>
      <c r="BH36" s="75">
        <f t="shared" si="21"/>
        <v>0</v>
      </c>
      <c r="BI36" s="75">
        <f t="shared" si="21"/>
        <v>0</v>
      </c>
      <c r="BJ36" s="75">
        <f t="shared" si="21"/>
        <v>0</v>
      </c>
      <c r="BK36" s="75">
        <f t="shared" si="21"/>
        <v>0</v>
      </c>
      <c r="BL36" s="75">
        <f t="shared" si="21"/>
        <v>0</v>
      </c>
      <c r="BM36" s="75">
        <f t="shared" si="33"/>
        <v>0</v>
      </c>
      <c r="BN36" s="75">
        <f t="shared" si="33"/>
        <v>0</v>
      </c>
      <c r="BO36" s="75">
        <f t="shared" si="33"/>
        <v>0</v>
      </c>
      <c r="BP36" s="75">
        <f t="shared" si="33"/>
        <v>0</v>
      </c>
      <c r="BQ36" s="75">
        <f t="shared" si="33"/>
        <v>0</v>
      </c>
      <c r="BS36" s="75">
        <f t="shared" si="42"/>
        <v>0</v>
      </c>
      <c r="BT36" s="75">
        <f t="shared" si="42"/>
        <v>0</v>
      </c>
      <c r="BU36" s="75">
        <f t="shared" si="42"/>
        <v>0</v>
      </c>
      <c r="BV36" s="75">
        <f t="shared" si="42"/>
        <v>0</v>
      </c>
      <c r="BW36" s="75">
        <f t="shared" si="42"/>
        <v>0</v>
      </c>
      <c r="BX36" s="75">
        <f t="shared" si="42"/>
        <v>0</v>
      </c>
      <c r="BY36" s="75">
        <f t="shared" si="42"/>
        <v>0</v>
      </c>
      <c r="BZ36" s="75">
        <f t="shared" si="42"/>
        <v>0</v>
      </c>
      <c r="CA36" s="75">
        <f t="shared" si="42"/>
        <v>0</v>
      </c>
      <c r="CB36" s="75">
        <f t="shared" si="42"/>
        <v>0</v>
      </c>
      <c r="CC36" s="75">
        <f t="shared" si="42"/>
        <v>0</v>
      </c>
      <c r="CD36" s="75">
        <f t="shared" si="42"/>
        <v>0</v>
      </c>
      <c r="CE36" s="75">
        <f t="shared" si="42"/>
        <v>0</v>
      </c>
      <c r="CF36" s="75">
        <f t="shared" si="42"/>
        <v>0</v>
      </c>
      <c r="CG36" s="75">
        <f t="shared" si="42"/>
        <v>0</v>
      </c>
      <c r="CH36" s="75">
        <f t="shared" si="35"/>
        <v>0</v>
      </c>
      <c r="CI36" s="75">
        <f t="shared" si="36"/>
        <v>0</v>
      </c>
      <c r="CJ36" s="75">
        <f t="shared" si="36"/>
        <v>0</v>
      </c>
      <c r="CK36" s="75">
        <f t="shared" si="36"/>
        <v>0</v>
      </c>
      <c r="CL36" s="75">
        <f t="shared" si="36"/>
        <v>0</v>
      </c>
      <c r="CN36" s="75">
        <f t="shared" si="43"/>
        <v>0</v>
      </c>
      <c r="CO36" s="75">
        <f t="shared" si="43"/>
        <v>0</v>
      </c>
      <c r="CP36" s="75">
        <f t="shared" si="43"/>
        <v>0</v>
      </c>
      <c r="CQ36" s="75">
        <f t="shared" si="43"/>
        <v>0</v>
      </c>
      <c r="CR36" s="75">
        <f t="shared" si="43"/>
        <v>0</v>
      </c>
      <c r="CS36" s="75">
        <f t="shared" si="43"/>
        <v>0</v>
      </c>
      <c r="CT36" s="75">
        <f t="shared" si="43"/>
        <v>0</v>
      </c>
      <c r="CU36" s="75">
        <f t="shared" si="43"/>
        <v>0</v>
      </c>
      <c r="CV36" s="75">
        <f t="shared" si="43"/>
        <v>0</v>
      </c>
      <c r="CW36" s="75">
        <f t="shared" si="43"/>
        <v>0</v>
      </c>
      <c r="CX36" s="75">
        <f t="shared" si="43"/>
        <v>0</v>
      </c>
      <c r="CY36" s="75">
        <f t="shared" si="43"/>
        <v>0</v>
      </c>
      <c r="CZ36" s="75">
        <f t="shared" si="43"/>
        <v>0</v>
      </c>
      <c r="DA36" s="75">
        <f t="shared" si="43"/>
        <v>0</v>
      </c>
      <c r="DB36" s="75">
        <f t="shared" si="43"/>
        <v>0</v>
      </c>
      <c r="DC36" s="75">
        <f t="shared" si="38"/>
        <v>0</v>
      </c>
      <c r="DD36" s="75">
        <f t="shared" si="39"/>
        <v>0</v>
      </c>
      <c r="DE36" s="75">
        <f t="shared" si="39"/>
        <v>0</v>
      </c>
      <c r="DF36" s="75">
        <f t="shared" si="39"/>
        <v>0</v>
      </c>
      <c r="DG36" s="75">
        <f t="shared" si="39"/>
        <v>0</v>
      </c>
    </row>
    <row r="37" spans="1:111" ht="19.5" customHeight="1" x14ac:dyDescent="0.2">
      <c r="A37" s="293"/>
      <c r="B37" s="293"/>
      <c r="C37" s="294"/>
      <c r="D37" s="216"/>
      <c r="E37" s="216"/>
      <c r="F37" s="228" t="s">
        <v>112</v>
      </c>
      <c r="G37" s="229"/>
      <c r="H37" s="227"/>
      <c r="I37" s="227"/>
      <c r="J37" s="227"/>
      <c r="K37" s="227"/>
      <c r="L37" s="71"/>
      <c r="M37" s="72"/>
      <c r="N37" s="71"/>
      <c r="O37" s="72"/>
      <c r="P37" s="72"/>
      <c r="Q37" s="209"/>
      <c r="R37" s="209"/>
      <c r="S37" s="209"/>
      <c r="Z37" s="2"/>
      <c r="AA37" s="74"/>
      <c r="AB37" s="223"/>
      <c r="AC37" s="223"/>
      <c r="AD37" s="223"/>
      <c r="AE37" s="223"/>
      <c r="AF37" s="223"/>
      <c r="AG37" s="223"/>
      <c r="AH37" s="223"/>
      <c r="AI37" s="223"/>
      <c r="AJ37" s="223"/>
      <c r="AK37" s="223"/>
      <c r="AL37" s="223"/>
      <c r="AM37" s="223"/>
      <c r="AN37" s="223"/>
      <c r="AO37" s="223"/>
      <c r="AP37" s="223"/>
      <c r="AQ37" s="223"/>
      <c r="AR37" s="223"/>
      <c r="AS37" s="223"/>
      <c r="AT37" s="223"/>
      <c r="AU37" s="223"/>
      <c r="AX37" s="223"/>
      <c r="AY37" s="223"/>
      <c r="AZ37" s="223"/>
      <c r="BA37" s="223"/>
      <c r="BB37" s="223"/>
      <c r="BC37" s="223"/>
      <c r="BD37" s="223"/>
      <c r="BE37" s="223"/>
      <c r="BF37" s="223"/>
      <c r="BG37" s="223"/>
      <c r="BH37" s="223"/>
      <c r="BI37" s="223"/>
      <c r="BJ37" s="223"/>
      <c r="BK37" s="223"/>
      <c r="BL37" s="223"/>
      <c r="BM37" s="223"/>
      <c r="BN37" s="223"/>
      <c r="BO37" s="223"/>
      <c r="BP37" s="223"/>
      <c r="BS37" s="223"/>
      <c r="BT37" s="223"/>
      <c r="BU37" s="223"/>
      <c r="BV37" s="223"/>
      <c r="BW37" s="223"/>
      <c r="BX37" s="223"/>
      <c r="BY37" s="223"/>
      <c r="BZ37" s="223"/>
      <c r="CA37" s="223"/>
      <c r="CB37" s="223"/>
      <c r="CC37" s="223"/>
      <c r="CD37" s="223"/>
      <c r="CE37" s="223"/>
      <c r="CF37" s="223"/>
      <c r="CG37" s="223"/>
      <c r="CH37" s="223"/>
      <c r="CI37" s="223"/>
      <c r="CJ37" s="223"/>
      <c r="CK37" s="223"/>
      <c r="CN37" s="223"/>
      <c r="CO37" s="223"/>
      <c r="CP37" s="223"/>
      <c r="CQ37" s="223"/>
      <c r="CR37" s="223"/>
      <c r="CS37" s="223"/>
      <c r="CT37" s="223"/>
      <c r="CU37" s="223"/>
      <c r="CV37" s="223"/>
      <c r="CW37" s="223"/>
      <c r="CX37" s="223"/>
      <c r="CY37" s="223"/>
      <c r="CZ37" s="223"/>
      <c r="DA37" s="223"/>
      <c r="DB37" s="223"/>
      <c r="DC37" s="223"/>
      <c r="DD37" s="223"/>
      <c r="DE37" s="223"/>
      <c r="DF37" s="223"/>
    </row>
    <row r="38" spans="1:111" ht="19.5" customHeight="1" x14ac:dyDescent="0.2">
      <c r="A38" s="222" t="s">
        <v>99</v>
      </c>
      <c r="B38" s="216"/>
      <c r="C38" s="216"/>
      <c r="D38" s="216"/>
      <c r="E38" s="216"/>
      <c r="F38" s="70"/>
      <c r="G38" s="229"/>
      <c r="H38" s="226" t="s">
        <v>108</v>
      </c>
      <c r="I38" s="226" t="s">
        <v>68</v>
      </c>
      <c r="J38" s="226" t="s">
        <v>68</v>
      </c>
      <c r="K38" s="226" t="s">
        <v>68</v>
      </c>
      <c r="L38" s="230" t="s">
        <v>68</v>
      </c>
      <c r="M38" s="230" t="s">
        <v>68</v>
      </c>
      <c r="N38" s="230" t="s">
        <v>68</v>
      </c>
      <c r="O38" s="230">
        <f>5*$F$38</f>
        <v>0</v>
      </c>
      <c r="P38" s="230" t="s">
        <v>68</v>
      </c>
      <c r="Q38" s="230">
        <f t="shared" ref="Q38:S38" si="46">5*$F$38</f>
        <v>0</v>
      </c>
      <c r="R38" s="230">
        <f t="shared" si="46"/>
        <v>0</v>
      </c>
      <c r="S38" s="230">
        <f t="shared" si="46"/>
        <v>0</v>
      </c>
      <c r="Z38" s="2"/>
      <c r="AA38" s="74"/>
      <c r="AB38" s="223"/>
      <c r="AC38" s="223"/>
      <c r="AD38" s="223"/>
      <c r="AE38" s="223"/>
      <c r="AF38" s="223"/>
      <c r="AG38" s="223"/>
      <c r="AH38" s="223"/>
      <c r="AI38" s="223"/>
      <c r="AJ38" s="223"/>
      <c r="AK38" s="223"/>
      <c r="AL38" s="223"/>
      <c r="AM38" s="223"/>
      <c r="AN38" s="223"/>
      <c r="AO38" s="223"/>
      <c r="AP38" s="223"/>
      <c r="AQ38" s="223"/>
      <c r="AR38" s="223"/>
      <c r="AS38" s="223"/>
      <c r="AT38" s="223"/>
      <c r="AU38" s="223"/>
      <c r="AX38" s="223"/>
      <c r="AY38" s="223"/>
      <c r="AZ38" s="223"/>
      <c r="BA38" s="223"/>
      <c r="BB38" s="223"/>
      <c r="BC38" s="223"/>
      <c r="BD38" s="223"/>
      <c r="BE38" s="223"/>
      <c r="BF38" s="223"/>
      <c r="BG38" s="223"/>
      <c r="BH38" s="223"/>
      <c r="BI38" s="223"/>
      <c r="BJ38" s="223"/>
      <c r="BK38" s="223"/>
      <c r="BL38" s="223"/>
      <c r="BM38" s="223"/>
      <c r="BN38" s="223"/>
      <c r="BO38" s="223"/>
      <c r="BP38" s="223"/>
      <c r="BS38" s="223"/>
      <c r="BT38" s="223"/>
      <c r="BU38" s="223"/>
      <c r="BV38" s="223"/>
      <c r="BW38" s="223"/>
      <c r="BX38" s="223"/>
      <c r="BY38" s="223"/>
      <c r="BZ38" s="223"/>
      <c r="CA38" s="223"/>
      <c r="CB38" s="223"/>
      <c r="CC38" s="223"/>
      <c r="CD38" s="223"/>
      <c r="CE38" s="223"/>
      <c r="CF38" s="223"/>
      <c r="CG38" s="223"/>
      <c r="CH38" s="223"/>
      <c r="CI38" s="223"/>
      <c r="CJ38" s="223"/>
      <c r="CK38" s="223"/>
      <c r="CN38" s="223"/>
      <c r="CO38" s="223"/>
      <c r="CP38" s="223"/>
      <c r="CQ38" s="223"/>
      <c r="CR38" s="223"/>
      <c r="CS38" s="223"/>
      <c r="CT38" s="223"/>
      <c r="CU38" s="223"/>
      <c r="CV38" s="223"/>
      <c r="CW38" s="223"/>
      <c r="CX38" s="223"/>
      <c r="CY38" s="223"/>
      <c r="CZ38" s="223"/>
      <c r="DA38" s="223"/>
      <c r="DB38" s="223"/>
      <c r="DC38" s="223"/>
      <c r="DD38" s="223"/>
      <c r="DE38" s="223"/>
      <c r="DF38" s="223"/>
    </row>
    <row r="39" spans="1:111" ht="19.5" customHeight="1" x14ac:dyDescent="0.2">
      <c r="A39" s="222" t="s">
        <v>100</v>
      </c>
      <c r="B39" s="216"/>
      <c r="C39" s="216"/>
      <c r="D39" s="216"/>
      <c r="E39" s="216"/>
      <c r="F39" s="70"/>
      <c r="G39" s="229"/>
      <c r="H39" s="226" t="s">
        <v>109</v>
      </c>
      <c r="I39" s="226" t="s">
        <v>68</v>
      </c>
      <c r="J39" s="226" t="s">
        <v>68</v>
      </c>
      <c r="K39" s="226" t="s">
        <v>68</v>
      </c>
      <c r="L39" s="230" t="s">
        <v>68</v>
      </c>
      <c r="M39" s="230" t="s">
        <v>68</v>
      </c>
      <c r="N39" s="230" t="s">
        <v>68</v>
      </c>
      <c r="O39" s="230">
        <f>10*$F$39</f>
        <v>0</v>
      </c>
      <c r="P39" s="230" t="s">
        <v>68</v>
      </c>
      <c r="Q39" s="230">
        <f t="shared" ref="Q39:S39" si="47">10*$F$39</f>
        <v>0</v>
      </c>
      <c r="R39" s="230">
        <f t="shared" si="47"/>
        <v>0</v>
      </c>
      <c r="S39" s="230">
        <f t="shared" si="47"/>
        <v>0</v>
      </c>
      <c r="Z39" s="2"/>
      <c r="AA39" s="74"/>
      <c r="AB39" s="223"/>
      <c r="AC39" s="223"/>
      <c r="AD39" s="223"/>
      <c r="AE39" s="223"/>
      <c r="AF39" s="223"/>
      <c r="AG39" s="223"/>
      <c r="AH39" s="223"/>
      <c r="AI39" s="223"/>
      <c r="AJ39" s="223"/>
      <c r="AK39" s="223"/>
      <c r="AL39" s="223"/>
      <c r="AM39" s="223"/>
      <c r="AN39" s="223"/>
      <c r="AO39" s="223"/>
      <c r="AP39" s="223"/>
      <c r="AQ39" s="223"/>
      <c r="AR39" s="223"/>
      <c r="AS39" s="223"/>
      <c r="AT39" s="223"/>
      <c r="AU39" s="223"/>
      <c r="AX39" s="223"/>
      <c r="AY39" s="223"/>
      <c r="AZ39" s="223"/>
      <c r="BA39" s="223"/>
      <c r="BB39" s="223"/>
      <c r="BC39" s="223"/>
      <c r="BD39" s="223"/>
      <c r="BE39" s="223"/>
      <c r="BF39" s="223"/>
      <c r="BG39" s="223"/>
      <c r="BH39" s="223"/>
      <c r="BI39" s="223"/>
      <c r="BJ39" s="223"/>
      <c r="BK39" s="223"/>
      <c r="BL39" s="223"/>
      <c r="BM39" s="223"/>
      <c r="BN39" s="223"/>
      <c r="BO39" s="223"/>
      <c r="BP39" s="223"/>
      <c r="BS39" s="223"/>
      <c r="BT39" s="223"/>
      <c r="BU39" s="223"/>
      <c r="BV39" s="223"/>
      <c r="BW39" s="223"/>
      <c r="BX39" s="223"/>
      <c r="BY39" s="223"/>
      <c r="BZ39" s="223"/>
      <c r="CA39" s="223"/>
      <c r="CB39" s="223"/>
      <c r="CC39" s="223"/>
      <c r="CD39" s="223"/>
      <c r="CE39" s="223"/>
      <c r="CF39" s="223"/>
      <c r="CG39" s="223"/>
      <c r="CH39" s="223"/>
      <c r="CI39" s="223"/>
      <c r="CJ39" s="223"/>
      <c r="CK39" s="223"/>
      <c r="CN39" s="223"/>
      <c r="CO39" s="223"/>
      <c r="CP39" s="223"/>
      <c r="CQ39" s="223"/>
      <c r="CR39" s="223"/>
      <c r="CS39" s="223"/>
      <c r="CT39" s="223"/>
      <c r="CU39" s="223"/>
      <c r="CV39" s="223"/>
      <c r="CW39" s="223"/>
      <c r="CX39" s="223"/>
      <c r="CY39" s="223"/>
      <c r="CZ39" s="223"/>
      <c r="DA39" s="223"/>
      <c r="DB39" s="223"/>
      <c r="DC39" s="223"/>
      <c r="DD39" s="223"/>
      <c r="DE39" s="223"/>
      <c r="DF39" s="223"/>
    </row>
    <row r="40" spans="1:111" ht="19.5" customHeight="1" x14ac:dyDescent="0.2">
      <c r="A40" s="222" t="s">
        <v>101</v>
      </c>
      <c r="B40" s="216"/>
      <c r="C40" s="216"/>
      <c r="D40" s="216"/>
      <c r="E40" s="216"/>
      <c r="F40" s="70"/>
      <c r="G40" s="229"/>
      <c r="H40" s="226" t="s">
        <v>109</v>
      </c>
      <c r="I40" s="226" t="s">
        <v>68</v>
      </c>
      <c r="J40" s="226" t="s">
        <v>68</v>
      </c>
      <c r="K40" s="226" t="s">
        <v>68</v>
      </c>
      <c r="L40" s="230" t="s">
        <v>68</v>
      </c>
      <c r="M40" s="230" t="s">
        <v>68</v>
      </c>
      <c r="N40" s="230" t="s">
        <v>68</v>
      </c>
      <c r="O40" s="230">
        <f>10*$F$40</f>
        <v>0</v>
      </c>
      <c r="P40" s="230" t="s">
        <v>68</v>
      </c>
      <c r="Q40" s="230">
        <f t="shared" ref="Q40:S40" si="48">10*$F$40</f>
        <v>0</v>
      </c>
      <c r="R40" s="230">
        <f t="shared" si="48"/>
        <v>0</v>
      </c>
      <c r="S40" s="230">
        <f t="shared" si="48"/>
        <v>0</v>
      </c>
      <c r="Z40" s="2"/>
      <c r="AA40" s="74"/>
      <c r="AB40" s="223"/>
      <c r="AC40" s="223"/>
      <c r="AD40" s="223"/>
      <c r="AE40" s="223"/>
      <c r="AF40" s="223"/>
      <c r="AG40" s="223"/>
      <c r="AH40" s="223"/>
      <c r="AI40" s="223"/>
      <c r="AJ40" s="223"/>
      <c r="AK40" s="223"/>
      <c r="AL40" s="223"/>
      <c r="AM40" s="223"/>
      <c r="AN40" s="223"/>
      <c r="AO40" s="223"/>
      <c r="AP40" s="223"/>
      <c r="AQ40" s="223"/>
      <c r="AR40" s="223"/>
      <c r="AS40" s="223"/>
      <c r="AT40" s="223"/>
      <c r="AU40" s="223"/>
      <c r="AX40" s="223"/>
      <c r="AY40" s="223"/>
      <c r="AZ40" s="223"/>
      <c r="BA40" s="223"/>
      <c r="BB40" s="223"/>
      <c r="BC40" s="223"/>
      <c r="BD40" s="223"/>
      <c r="BE40" s="223"/>
      <c r="BF40" s="223"/>
      <c r="BG40" s="223"/>
      <c r="BH40" s="223"/>
      <c r="BI40" s="223"/>
      <c r="BJ40" s="223"/>
      <c r="BK40" s="223"/>
      <c r="BL40" s="223"/>
      <c r="BM40" s="223"/>
      <c r="BN40" s="223"/>
      <c r="BO40" s="223"/>
      <c r="BP40" s="223"/>
      <c r="BS40" s="223"/>
      <c r="BT40" s="223"/>
      <c r="BU40" s="223"/>
      <c r="BV40" s="223"/>
      <c r="BW40" s="223"/>
      <c r="BX40" s="223"/>
      <c r="BY40" s="223"/>
      <c r="BZ40" s="223"/>
      <c r="CA40" s="223"/>
      <c r="CB40" s="223"/>
      <c r="CC40" s="223"/>
      <c r="CD40" s="223"/>
      <c r="CE40" s="223"/>
      <c r="CF40" s="223"/>
      <c r="CG40" s="223"/>
      <c r="CH40" s="223"/>
      <c r="CI40" s="223"/>
      <c r="CJ40" s="223"/>
      <c r="CK40" s="223"/>
      <c r="CN40" s="223"/>
      <c r="CO40" s="223"/>
      <c r="CP40" s="223"/>
      <c r="CQ40" s="223"/>
      <c r="CR40" s="223"/>
      <c r="CS40" s="223"/>
      <c r="CT40" s="223"/>
      <c r="CU40" s="223"/>
      <c r="CV40" s="223"/>
      <c r="CW40" s="223"/>
      <c r="CX40" s="223"/>
      <c r="CY40" s="223"/>
      <c r="CZ40" s="223"/>
      <c r="DA40" s="223"/>
      <c r="DB40" s="223"/>
      <c r="DC40" s="223"/>
      <c r="DD40" s="223"/>
      <c r="DE40" s="223"/>
      <c r="DF40" s="223"/>
    </row>
    <row r="41" spans="1:111" ht="19.5" customHeight="1" x14ac:dyDescent="0.2">
      <c r="A41" s="222" t="s">
        <v>103</v>
      </c>
      <c r="B41" s="216"/>
      <c r="C41" s="216"/>
      <c r="D41" s="216"/>
      <c r="E41" s="216"/>
      <c r="F41" s="70"/>
      <c r="G41" s="229"/>
      <c r="H41" s="226" t="s">
        <v>111</v>
      </c>
      <c r="I41" s="226" t="s">
        <v>68</v>
      </c>
      <c r="J41" s="226" t="s">
        <v>68</v>
      </c>
      <c r="K41" s="226" t="s">
        <v>68</v>
      </c>
      <c r="L41" s="230" t="s">
        <v>68</v>
      </c>
      <c r="M41" s="230" t="s">
        <v>68</v>
      </c>
      <c r="N41" s="230" t="s">
        <v>68</v>
      </c>
      <c r="O41" s="230">
        <f>20*$F$41</f>
        <v>0</v>
      </c>
      <c r="P41" s="230" t="s">
        <v>68</v>
      </c>
      <c r="Q41" s="230">
        <f t="shared" ref="Q41:S41" si="49">20*$F$41</f>
        <v>0</v>
      </c>
      <c r="R41" s="230">
        <f t="shared" si="49"/>
        <v>0</v>
      </c>
      <c r="S41" s="230">
        <f t="shared" si="49"/>
        <v>0</v>
      </c>
      <c r="Z41" s="2"/>
      <c r="AA41" s="74"/>
      <c r="AB41" s="223"/>
      <c r="AC41" s="223"/>
      <c r="AD41" s="223"/>
      <c r="AE41" s="223"/>
      <c r="AF41" s="223"/>
      <c r="AG41" s="223"/>
      <c r="AH41" s="223"/>
      <c r="AI41" s="223"/>
      <c r="AJ41" s="223"/>
      <c r="AK41" s="223"/>
      <c r="AL41" s="223"/>
      <c r="AM41" s="223"/>
      <c r="AN41" s="223"/>
      <c r="AO41" s="223"/>
      <c r="AP41" s="223"/>
      <c r="AQ41" s="223"/>
      <c r="AR41" s="223"/>
      <c r="AS41" s="223"/>
      <c r="AT41" s="223"/>
      <c r="AU41" s="223"/>
      <c r="AX41" s="223"/>
      <c r="AY41" s="223"/>
      <c r="AZ41" s="223"/>
      <c r="BA41" s="223"/>
      <c r="BB41" s="223"/>
      <c r="BC41" s="223"/>
      <c r="BD41" s="223"/>
      <c r="BE41" s="223"/>
      <c r="BF41" s="223"/>
      <c r="BG41" s="223"/>
      <c r="BH41" s="223"/>
      <c r="BI41" s="223"/>
      <c r="BJ41" s="223"/>
      <c r="BK41" s="223"/>
      <c r="BL41" s="223"/>
      <c r="BM41" s="223"/>
      <c r="BN41" s="223"/>
      <c r="BO41" s="223"/>
      <c r="BP41" s="223"/>
      <c r="BS41" s="223"/>
      <c r="BT41" s="223"/>
      <c r="BU41" s="223"/>
      <c r="BV41" s="223"/>
      <c r="BW41" s="223"/>
      <c r="BX41" s="223"/>
      <c r="BY41" s="223"/>
      <c r="BZ41" s="223"/>
      <c r="CA41" s="223"/>
      <c r="CB41" s="223"/>
      <c r="CC41" s="223"/>
      <c r="CD41" s="223"/>
      <c r="CE41" s="223"/>
      <c r="CF41" s="223"/>
      <c r="CG41" s="223"/>
      <c r="CH41" s="223"/>
      <c r="CI41" s="223"/>
      <c r="CJ41" s="223"/>
      <c r="CK41" s="223"/>
      <c r="CN41" s="223"/>
      <c r="CO41" s="223"/>
      <c r="CP41" s="223"/>
      <c r="CQ41" s="223"/>
      <c r="CR41" s="223"/>
      <c r="CS41" s="223"/>
      <c r="CT41" s="223"/>
      <c r="CU41" s="223"/>
      <c r="CV41" s="223"/>
      <c r="CW41" s="223"/>
      <c r="CX41" s="223"/>
      <c r="CY41" s="223"/>
      <c r="CZ41" s="223"/>
      <c r="DA41" s="223"/>
      <c r="DB41" s="223"/>
      <c r="DC41" s="223"/>
      <c r="DD41" s="223"/>
      <c r="DE41" s="223"/>
      <c r="DF41" s="223"/>
    </row>
    <row r="42" spans="1:111" ht="19.5" customHeight="1" x14ac:dyDescent="0.2">
      <c r="A42" s="222" t="s">
        <v>102</v>
      </c>
      <c r="B42" s="216"/>
      <c r="C42" s="216"/>
      <c r="D42" s="216"/>
      <c r="E42" s="216"/>
      <c r="F42" s="70">
        <v>25</v>
      </c>
      <c r="G42" s="229"/>
      <c r="H42" s="226" t="s">
        <v>110</v>
      </c>
      <c r="I42" s="226" t="s">
        <v>68</v>
      </c>
      <c r="J42" s="226" t="s">
        <v>68</v>
      </c>
      <c r="K42" s="226" t="s">
        <v>68</v>
      </c>
      <c r="L42" s="230" t="s">
        <v>68</v>
      </c>
      <c r="M42" s="230" t="s">
        <v>68</v>
      </c>
      <c r="N42" s="230" t="s">
        <v>68</v>
      </c>
      <c r="O42" s="230">
        <f>20*$F$42</f>
        <v>500</v>
      </c>
      <c r="P42" s="230" t="s">
        <v>68</v>
      </c>
      <c r="Q42" s="230">
        <f t="shared" ref="Q42:S42" si="50">20*$F$42</f>
        <v>500</v>
      </c>
      <c r="R42" s="230">
        <f t="shared" si="50"/>
        <v>500</v>
      </c>
      <c r="S42" s="230">
        <f t="shared" si="50"/>
        <v>500</v>
      </c>
      <c r="Z42" s="2"/>
      <c r="AA42" s="74"/>
      <c r="AB42" s="223"/>
      <c r="AC42" s="223"/>
      <c r="AD42" s="223"/>
      <c r="AE42" s="223"/>
      <c r="AF42" s="223"/>
      <c r="AG42" s="223"/>
      <c r="AH42" s="223"/>
      <c r="AI42" s="223"/>
      <c r="AJ42" s="223"/>
      <c r="AK42" s="223"/>
      <c r="AL42" s="223"/>
      <c r="AM42" s="223"/>
      <c r="AN42" s="223"/>
      <c r="AO42" s="223"/>
      <c r="AP42" s="223"/>
      <c r="AQ42" s="223"/>
      <c r="AR42" s="223"/>
      <c r="AS42" s="223"/>
      <c r="AT42" s="223"/>
      <c r="AU42" s="223"/>
      <c r="AX42" s="223"/>
      <c r="AY42" s="223"/>
      <c r="AZ42" s="223"/>
      <c r="BA42" s="223"/>
      <c r="BB42" s="223"/>
      <c r="BC42" s="223"/>
      <c r="BD42" s="223"/>
      <c r="BE42" s="223"/>
      <c r="BF42" s="223"/>
      <c r="BG42" s="223"/>
      <c r="BH42" s="223"/>
      <c r="BI42" s="223"/>
      <c r="BJ42" s="223"/>
      <c r="BK42" s="223"/>
      <c r="BL42" s="223"/>
      <c r="BM42" s="223"/>
      <c r="BN42" s="223"/>
      <c r="BO42" s="223"/>
      <c r="BP42" s="223"/>
      <c r="BS42" s="223"/>
      <c r="BT42" s="223"/>
      <c r="BU42" s="223"/>
      <c r="BV42" s="223"/>
      <c r="BW42" s="223"/>
      <c r="BX42" s="223"/>
      <c r="BY42" s="223"/>
      <c r="BZ42" s="223"/>
      <c r="CA42" s="223"/>
      <c r="CB42" s="223"/>
      <c r="CC42" s="223"/>
      <c r="CD42" s="223"/>
      <c r="CE42" s="223"/>
      <c r="CF42" s="223"/>
      <c r="CG42" s="223"/>
      <c r="CH42" s="223"/>
      <c r="CI42" s="223"/>
      <c r="CJ42" s="223"/>
      <c r="CK42" s="223"/>
      <c r="CN42" s="223"/>
      <c r="CO42" s="223"/>
      <c r="CP42" s="223"/>
      <c r="CQ42" s="223"/>
      <c r="CR42" s="223"/>
      <c r="CS42" s="223"/>
      <c r="CT42" s="223"/>
      <c r="CU42" s="223"/>
      <c r="CV42" s="223"/>
      <c r="CW42" s="223"/>
      <c r="CX42" s="223"/>
      <c r="CY42" s="223"/>
      <c r="CZ42" s="223"/>
      <c r="DA42" s="223"/>
      <c r="DB42" s="223"/>
      <c r="DC42" s="223"/>
      <c r="DD42" s="223"/>
      <c r="DE42" s="223"/>
      <c r="DF42" s="223"/>
    </row>
    <row r="43" spans="1:111" s="76" customFormat="1" x14ac:dyDescent="0.2">
      <c r="A43" s="77"/>
      <c r="B43" s="77"/>
      <c r="C43" s="2"/>
      <c r="D43" s="2"/>
      <c r="E43" s="2"/>
      <c r="F43" s="84"/>
      <c r="G43" s="84"/>
      <c r="H43" s="84"/>
      <c r="I43" s="84"/>
      <c r="J43" s="84"/>
      <c r="K43" s="84"/>
      <c r="L43" s="224"/>
      <c r="M43" s="36"/>
      <c r="N43" s="98"/>
      <c r="O43" s="98"/>
      <c r="P43" s="112"/>
      <c r="Q43" s="112"/>
      <c r="R43" s="112"/>
      <c r="S43" s="112"/>
      <c r="T43" s="2"/>
      <c r="U43" s="2"/>
      <c r="V43" s="2"/>
      <c r="W43" s="2"/>
      <c r="X43" s="2"/>
      <c r="Y43" s="2"/>
      <c r="Z43" s="2"/>
      <c r="AA43" s="74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36"/>
      <c r="AM43" s="36"/>
      <c r="AN43" s="36"/>
      <c r="AO43" s="36"/>
      <c r="AP43" s="36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36"/>
      <c r="BI43" s="36"/>
      <c r="BJ43" s="36"/>
      <c r="BK43" s="36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36"/>
      <c r="CD43" s="36"/>
      <c r="CE43" s="36"/>
      <c r="CF43" s="36"/>
      <c r="CN43" s="1"/>
      <c r="CO43" s="1"/>
      <c r="CP43" s="1"/>
      <c r="CQ43" s="1"/>
      <c r="CR43" s="1"/>
      <c r="CS43" s="1"/>
      <c r="CT43" s="1"/>
      <c r="CU43" s="1"/>
      <c r="CV43" s="1"/>
      <c r="CW43" s="1"/>
      <c r="CX43" s="36"/>
      <c r="CY43" s="36"/>
      <c r="CZ43" s="36"/>
      <c r="DA43" s="36"/>
    </row>
    <row r="44" spans="1:111" s="17" customFormat="1" x14ac:dyDescent="0.2">
      <c r="A44" s="8" t="s">
        <v>43</v>
      </c>
      <c r="B44" s="82">
        <f>SUM(B17:B42)</f>
        <v>0</v>
      </c>
      <c r="C44" s="82">
        <f>SUM(C17:C42)</f>
        <v>0</v>
      </c>
      <c r="D44" s="82">
        <f>SUM(D17:D42)</f>
        <v>0</v>
      </c>
      <c r="E44" s="82"/>
      <c r="F44" s="82">
        <f>SUM(F17:F36)</f>
        <v>0</v>
      </c>
      <c r="G44" s="83"/>
      <c r="H44" s="236"/>
      <c r="I44" s="236"/>
      <c r="J44" s="236"/>
      <c r="K44" s="236"/>
      <c r="L44" s="236"/>
      <c r="M44" s="79"/>
      <c r="N44" s="79"/>
      <c r="P44" s="78"/>
      <c r="Q44" s="78"/>
      <c r="R44" s="78"/>
      <c r="S44" s="78"/>
      <c r="T44" s="84"/>
      <c r="U44" s="84"/>
      <c r="V44" s="84"/>
      <c r="W44" s="84"/>
      <c r="X44" s="84"/>
      <c r="Y44" s="84"/>
      <c r="Z44" s="84"/>
      <c r="AA44" s="78"/>
      <c r="AK44" s="80"/>
      <c r="AL44" s="80"/>
      <c r="AM44" s="80"/>
      <c r="AN44" s="80"/>
      <c r="AO44" s="80"/>
      <c r="AP44" s="80"/>
      <c r="AQ44" s="80"/>
      <c r="BG44" s="80"/>
      <c r="BH44" s="80"/>
      <c r="BI44" s="80"/>
      <c r="BJ44" s="80"/>
      <c r="BK44" s="80"/>
      <c r="BL44" s="80"/>
      <c r="CB44" s="80"/>
      <c r="CC44" s="80"/>
      <c r="CD44" s="80"/>
      <c r="CE44" s="80"/>
      <c r="CF44" s="80"/>
      <c r="CG44" s="80"/>
      <c r="CW44" s="80"/>
      <c r="CX44" s="80"/>
      <c r="CY44" s="80"/>
      <c r="CZ44" s="80"/>
      <c r="DA44" s="80"/>
      <c r="DB44" s="80"/>
    </row>
    <row r="45" spans="1:111" x14ac:dyDescent="0.2">
      <c r="A45" s="85"/>
      <c r="B45" s="81"/>
      <c r="C45" s="81"/>
      <c r="D45" s="86"/>
      <c r="E45" s="86"/>
      <c r="G45" s="86"/>
      <c r="H45" s="86"/>
      <c r="I45" s="86"/>
      <c r="J45" s="86"/>
      <c r="K45" s="54"/>
      <c r="L45" s="79"/>
      <c r="M45" s="237"/>
      <c r="N45" s="245"/>
      <c r="O45" s="1"/>
      <c r="P45" s="1"/>
      <c r="Q45" s="1"/>
      <c r="R45" s="1"/>
      <c r="Z45" s="2"/>
      <c r="AA45" s="78" t="s">
        <v>43</v>
      </c>
      <c r="AB45" s="78">
        <f t="shared" ref="AB45:AV45" si="51">SUM(AB16:AB44)</f>
        <v>0</v>
      </c>
      <c r="AC45" s="78">
        <f t="shared" si="51"/>
        <v>0</v>
      </c>
      <c r="AD45" s="78">
        <f t="shared" si="51"/>
        <v>0</v>
      </c>
      <c r="AE45" s="78">
        <f t="shared" si="51"/>
        <v>0</v>
      </c>
      <c r="AF45" s="78">
        <f t="shared" si="51"/>
        <v>0</v>
      </c>
      <c r="AG45" s="78">
        <f t="shared" si="51"/>
        <v>0</v>
      </c>
      <c r="AH45" s="78">
        <f t="shared" si="51"/>
        <v>0</v>
      </c>
      <c r="AI45" s="78">
        <f t="shared" si="51"/>
        <v>0</v>
      </c>
      <c r="AJ45" s="78">
        <f t="shared" si="51"/>
        <v>0</v>
      </c>
      <c r="AK45" s="78">
        <f t="shared" si="51"/>
        <v>0</v>
      </c>
      <c r="AL45" s="78">
        <f t="shared" si="51"/>
        <v>0</v>
      </c>
      <c r="AM45" s="78">
        <f t="shared" si="51"/>
        <v>0</v>
      </c>
      <c r="AN45" s="78">
        <f t="shared" si="51"/>
        <v>0</v>
      </c>
      <c r="AO45" s="78">
        <f t="shared" si="51"/>
        <v>0</v>
      </c>
      <c r="AP45" s="78">
        <f t="shared" si="51"/>
        <v>0</v>
      </c>
      <c r="AQ45" s="78">
        <f t="shared" si="51"/>
        <v>0</v>
      </c>
      <c r="AR45" s="78">
        <f t="shared" si="51"/>
        <v>0</v>
      </c>
      <c r="AS45" s="78">
        <f t="shared" si="51"/>
        <v>0</v>
      </c>
      <c r="AT45" s="78">
        <f t="shared" si="51"/>
        <v>0</v>
      </c>
      <c r="AU45" s="78">
        <f t="shared" si="51"/>
        <v>0</v>
      </c>
      <c r="AV45" s="78">
        <f t="shared" si="51"/>
        <v>0</v>
      </c>
      <c r="AX45" s="78">
        <f t="shared" ref="AX45:BQ45" si="52">SUM(AX16:AX44)</f>
        <v>0</v>
      </c>
      <c r="AY45" s="78">
        <f t="shared" si="52"/>
        <v>0</v>
      </c>
      <c r="AZ45" s="78">
        <f t="shared" si="52"/>
        <v>0</v>
      </c>
      <c r="BA45" s="78">
        <f t="shared" si="52"/>
        <v>0</v>
      </c>
      <c r="BB45" s="78">
        <f t="shared" si="52"/>
        <v>0</v>
      </c>
      <c r="BC45" s="78">
        <f t="shared" si="52"/>
        <v>0</v>
      </c>
      <c r="BD45" s="78">
        <f t="shared" si="52"/>
        <v>0</v>
      </c>
      <c r="BE45" s="78">
        <f t="shared" si="52"/>
        <v>0</v>
      </c>
      <c r="BF45" s="78">
        <f t="shared" si="52"/>
        <v>0</v>
      </c>
      <c r="BG45" s="78">
        <f t="shared" si="52"/>
        <v>0</v>
      </c>
      <c r="BH45" s="78">
        <f t="shared" si="52"/>
        <v>0</v>
      </c>
      <c r="BI45" s="78">
        <f t="shared" si="52"/>
        <v>0</v>
      </c>
      <c r="BJ45" s="78">
        <f t="shared" si="52"/>
        <v>0</v>
      </c>
      <c r="BK45" s="78">
        <f t="shared" si="52"/>
        <v>0</v>
      </c>
      <c r="BL45" s="78">
        <f t="shared" si="52"/>
        <v>0</v>
      </c>
      <c r="BM45" s="78">
        <f t="shared" si="52"/>
        <v>0</v>
      </c>
      <c r="BN45" s="78">
        <f t="shared" si="52"/>
        <v>0</v>
      </c>
      <c r="BO45" s="78">
        <f t="shared" si="52"/>
        <v>0</v>
      </c>
      <c r="BP45" s="78">
        <f t="shared" si="52"/>
        <v>0</v>
      </c>
      <c r="BQ45" s="78">
        <f t="shared" si="52"/>
        <v>0</v>
      </c>
      <c r="BS45" s="78">
        <f t="shared" ref="BS45:CL45" si="53">SUM(BS16:BS44)</f>
        <v>0</v>
      </c>
      <c r="BT45" s="78">
        <f t="shared" si="53"/>
        <v>0</v>
      </c>
      <c r="BU45" s="78">
        <f t="shared" si="53"/>
        <v>0</v>
      </c>
      <c r="BV45" s="78">
        <f t="shared" si="53"/>
        <v>0</v>
      </c>
      <c r="BW45" s="78">
        <f t="shared" si="53"/>
        <v>0</v>
      </c>
      <c r="BX45" s="78">
        <f t="shared" si="53"/>
        <v>0</v>
      </c>
      <c r="BY45" s="78">
        <f t="shared" si="53"/>
        <v>0</v>
      </c>
      <c r="BZ45" s="78">
        <f t="shared" si="53"/>
        <v>0</v>
      </c>
      <c r="CA45" s="78">
        <f t="shared" si="53"/>
        <v>0</v>
      </c>
      <c r="CB45" s="78">
        <f t="shared" si="53"/>
        <v>0</v>
      </c>
      <c r="CC45" s="78">
        <f t="shared" si="53"/>
        <v>0</v>
      </c>
      <c r="CD45" s="78">
        <f t="shared" si="53"/>
        <v>0</v>
      </c>
      <c r="CE45" s="78">
        <f t="shared" si="53"/>
        <v>0</v>
      </c>
      <c r="CF45" s="78">
        <f t="shared" si="53"/>
        <v>0</v>
      </c>
      <c r="CG45" s="78">
        <f t="shared" si="53"/>
        <v>0</v>
      </c>
      <c r="CH45" s="78">
        <f t="shared" si="53"/>
        <v>0</v>
      </c>
      <c r="CI45" s="78">
        <f t="shared" si="53"/>
        <v>0</v>
      </c>
      <c r="CJ45" s="78">
        <f t="shared" si="53"/>
        <v>0</v>
      </c>
      <c r="CK45" s="78">
        <f t="shared" si="53"/>
        <v>0</v>
      </c>
      <c r="CL45" s="78">
        <f t="shared" si="53"/>
        <v>0</v>
      </c>
      <c r="CN45" s="78">
        <f t="shared" ref="CN45:DG45" si="54">SUM(CN16:CN44)</f>
        <v>0</v>
      </c>
      <c r="CO45" s="78">
        <f t="shared" si="54"/>
        <v>0</v>
      </c>
      <c r="CP45" s="78">
        <f t="shared" si="54"/>
        <v>0</v>
      </c>
      <c r="CQ45" s="78">
        <f t="shared" si="54"/>
        <v>0</v>
      </c>
      <c r="CR45" s="78">
        <f t="shared" si="54"/>
        <v>0</v>
      </c>
      <c r="CS45" s="78">
        <f t="shared" si="54"/>
        <v>0</v>
      </c>
      <c r="CT45" s="78">
        <f t="shared" si="54"/>
        <v>0</v>
      </c>
      <c r="CU45" s="78">
        <f t="shared" si="54"/>
        <v>0</v>
      </c>
      <c r="CV45" s="78">
        <f t="shared" si="54"/>
        <v>0</v>
      </c>
      <c r="CW45" s="78">
        <f t="shared" si="54"/>
        <v>0</v>
      </c>
      <c r="CX45" s="78">
        <f t="shared" si="54"/>
        <v>0</v>
      </c>
      <c r="CY45" s="78">
        <f t="shared" si="54"/>
        <v>0</v>
      </c>
      <c r="CZ45" s="78">
        <f t="shared" si="54"/>
        <v>0</v>
      </c>
      <c r="DA45" s="78">
        <f t="shared" si="54"/>
        <v>0</v>
      </c>
      <c r="DB45" s="78">
        <f t="shared" si="54"/>
        <v>0</v>
      </c>
      <c r="DC45" s="78">
        <f t="shared" si="54"/>
        <v>0</v>
      </c>
      <c r="DD45" s="78">
        <f t="shared" si="54"/>
        <v>0</v>
      </c>
      <c r="DE45" s="78">
        <f t="shared" si="54"/>
        <v>0</v>
      </c>
      <c r="DF45" s="78">
        <f t="shared" si="54"/>
        <v>0</v>
      </c>
      <c r="DG45" s="78">
        <f t="shared" si="54"/>
        <v>0</v>
      </c>
    </row>
    <row r="46" spans="1:111" x14ac:dyDescent="0.2">
      <c r="A46" s="85"/>
      <c r="B46" s="81"/>
      <c r="C46" s="81"/>
      <c r="D46" s="86"/>
      <c r="E46" s="86"/>
      <c r="F46" s="89"/>
      <c r="G46" s="86"/>
      <c r="H46" s="86"/>
      <c r="I46" s="86"/>
      <c r="J46" s="86"/>
      <c r="K46" s="87"/>
      <c r="L46" s="238"/>
      <c r="M46" s="239"/>
      <c r="N46" s="235"/>
      <c r="O46" s="88"/>
      <c r="P46" s="88"/>
      <c r="Q46" s="88"/>
      <c r="R46" s="88"/>
      <c r="S46" s="78"/>
      <c r="T46" s="78"/>
      <c r="U46" s="78"/>
      <c r="V46" s="78"/>
      <c r="W46" s="78"/>
      <c r="X46" s="78"/>
      <c r="Y46" s="78"/>
      <c r="AA46" s="3"/>
      <c r="AB46" s="3"/>
      <c r="AC46" s="3"/>
      <c r="AD46" s="3"/>
      <c r="AE46" s="3"/>
      <c r="AO46" s="1"/>
      <c r="AP46" s="1"/>
    </row>
    <row r="47" spans="1:111" ht="13.5" customHeight="1" thickBot="1" x14ac:dyDescent="0.25">
      <c r="A47" s="85"/>
      <c r="B47" s="81"/>
      <c r="C47" s="81"/>
      <c r="D47" s="86"/>
      <c r="E47" s="86"/>
      <c r="F47" s="89"/>
      <c r="G47" s="86"/>
      <c r="H47" s="86"/>
      <c r="I47" s="86"/>
      <c r="J47" s="86"/>
      <c r="K47" s="87"/>
      <c r="M47" s="88"/>
      <c r="N47" s="88"/>
      <c r="O47" s="90"/>
      <c r="P47" s="90"/>
      <c r="Q47" s="90"/>
      <c r="R47" s="90"/>
      <c r="S47" s="78"/>
      <c r="T47" s="78"/>
      <c r="U47" s="78"/>
      <c r="V47" s="78"/>
      <c r="W47" s="78"/>
      <c r="X47" s="78"/>
      <c r="Y47" s="78"/>
      <c r="AA47" s="3"/>
      <c r="AB47" s="3"/>
      <c r="AC47" s="3"/>
      <c r="AD47" s="3"/>
      <c r="AE47" s="3"/>
      <c r="AO47" s="1"/>
      <c r="AP47" s="1"/>
    </row>
    <row r="48" spans="1:111" ht="51" x14ac:dyDescent="0.2">
      <c r="A48" s="321" t="s">
        <v>122</v>
      </c>
      <c r="B48" s="177" t="s">
        <v>120</v>
      </c>
      <c r="C48" s="177" t="s">
        <v>121</v>
      </c>
      <c r="D48" s="319" t="s">
        <v>64</v>
      </c>
      <c r="E48" s="319"/>
      <c r="F48" s="320"/>
      <c r="G48" s="86"/>
      <c r="H48" s="86"/>
      <c r="I48" s="86"/>
      <c r="J48" s="86"/>
      <c r="K48" s="87"/>
      <c r="M48" s="88"/>
      <c r="N48" s="88"/>
      <c r="O48" s="90"/>
      <c r="P48" s="90"/>
      <c r="Q48" s="90"/>
      <c r="R48" s="90"/>
      <c r="S48" s="78"/>
      <c r="T48" s="78"/>
      <c r="U48" s="78"/>
      <c r="V48" s="78"/>
      <c r="W48" s="78"/>
      <c r="X48" s="78"/>
      <c r="Y48" s="78"/>
      <c r="AA48" s="3"/>
      <c r="AB48" s="3"/>
      <c r="AC48" s="3"/>
      <c r="AD48" s="3"/>
      <c r="AE48" s="3"/>
      <c r="AO48" s="1"/>
      <c r="AP48" s="1"/>
    </row>
    <row r="49" spans="1:42" ht="13.5" thickBot="1" x14ac:dyDescent="0.25">
      <c r="A49" s="322"/>
      <c r="B49" s="91">
        <f>'Site Data'!C42</f>
        <v>6724.5749999999998</v>
      </c>
      <c r="C49" s="91">
        <f>SUM(O17:O42)</f>
        <v>500</v>
      </c>
      <c r="D49" s="317" t="str">
        <f>IF(B49&gt;C49,"Need to capture an additional "&amp;ROUND(B49-C49,0)&amp;" cf","Congratulations!  
You met the Target RetentionVolume.")</f>
        <v>Need to capture an additional 6225 cf</v>
      </c>
      <c r="E49" s="317"/>
      <c r="F49" s="318"/>
      <c r="G49" s="86"/>
      <c r="H49" s="86"/>
      <c r="I49" s="86"/>
      <c r="J49" s="86"/>
      <c r="K49" s="87"/>
      <c r="M49" s="88"/>
      <c r="N49" s="88"/>
      <c r="O49" s="90"/>
      <c r="P49" s="90"/>
      <c r="Q49" s="90"/>
      <c r="R49" s="90"/>
      <c r="S49" s="78"/>
      <c r="T49" s="78"/>
      <c r="U49" s="78"/>
      <c r="V49" s="78"/>
      <c r="W49" s="78"/>
      <c r="X49" s="78"/>
      <c r="Y49" s="78"/>
      <c r="AA49" s="3"/>
      <c r="AB49" s="3"/>
      <c r="AC49" s="3"/>
      <c r="AD49" s="3"/>
      <c r="AE49" s="3"/>
      <c r="AO49" s="1"/>
      <c r="AP49" s="1"/>
    </row>
    <row r="50" spans="1:42" ht="13.5" thickBot="1" x14ac:dyDescent="0.25">
      <c r="A50" s="92"/>
      <c r="B50" s="93"/>
      <c r="C50" s="93"/>
      <c r="D50" s="86"/>
      <c r="E50" s="86"/>
      <c r="F50" s="89"/>
      <c r="G50" s="86"/>
      <c r="H50" s="86"/>
      <c r="I50" s="86"/>
      <c r="J50" s="86"/>
      <c r="K50" s="87"/>
      <c r="M50" s="88"/>
      <c r="N50" s="88"/>
      <c r="O50" s="90"/>
      <c r="P50" s="90"/>
      <c r="Q50" s="90"/>
      <c r="R50" s="90"/>
      <c r="S50" s="78"/>
      <c r="T50" s="78"/>
      <c r="U50" s="78"/>
      <c r="V50" s="78"/>
      <c r="W50" s="78"/>
      <c r="X50" s="78"/>
      <c r="Y50" s="78"/>
      <c r="AA50" s="3"/>
      <c r="AB50" s="3"/>
      <c r="AC50" s="3"/>
      <c r="AD50" s="3"/>
      <c r="AE50" s="3"/>
      <c r="AO50" s="1"/>
      <c r="AP50" s="1"/>
    </row>
    <row r="51" spans="1:42" ht="39" customHeight="1" x14ac:dyDescent="0.2">
      <c r="A51" s="327" t="s">
        <v>128</v>
      </c>
      <c r="B51" s="247" t="s">
        <v>123</v>
      </c>
      <c r="C51" s="247" t="s">
        <v>124</v>
      </c>
      <c r="D51" s="319" t="s">
        <v>130</v>
      </c>
      <c r="E51" s="319"/>
      <c r="F51" s="320"/>
      <c r="G51" s="86"/>
      <c r="H51" s="86"/>
      <c r="I51" s="86"/>
      <c r="J51" s="86"/>
      <c r="K51" s="95"/>
      <c r="M51" s="96"/>
      <c r="N51" s="96"/>
      <c r="O51" s="1"/>
      <c r="P51" s="1"/>
      <c r="Q51" s="1"/>
      <c r="R51" s="1"/>
      <c r="S51" s="78"/>
      <c r="T51" s="78"/>
      <c r="U51" s="78"/>
      <c r="V51" s="78"/>
      <c r="W51" s="78"/>
      <c r="X51" s="78"/>
      <c r="Y51" s="78"/>
      <c r="AA51" s="3"/>
      <c r="AB51" s="3"/>
      <c r="AC51" s="3"/>
      <c r="AD51" s="3"/>
      <c r="AE51" s="3"/>
      <c r="AO51" s="1"/>
      <c r="AP51" s="1"/>
    </row>
    <row r="52" spans="1:42" x14ac:dyDescent="0.2">
      <c r="A52" s="328"/>
      <c r="B52" s="246" t="str">
        <f>IF('Site Data'!$C$10="General Stormwater Management Watershed Area",80%,"N/A")</f>
        <v>N/A</v>
      </c>
      <c r="C52" s="246" t="str">
        <f>IF('Site Data'!$C$10="General Stormwater Management Watershed Area",SUM(Q$17:Q$42)/$B$49,"N/A")</f>
        <v>N/A</v>
      </c>
      <c r="D52" s="330" t="str">
        <f>IF('Site Data'!$C$10="General Stormwater Management Watershed Area",IF(B52&gt;C52,"Need to increase TSS removal","Yes"),"N/A")</f>
        <v>N/A</v>
      </c>
      <c r="E52" s="330"/>
      <c r="F52" s="331"/>
      <c r="G52" s="97"/>
      <c r="H52" s="97"/>
      <c r="I52" s="97"/>
      <c r="J52" s="97"/>
      <c r="K52" s="2"/>
      <c r="M52" s="98"/>
      <c r="N52" s="98"/>
      <c r="O52" s="99"/>
      <c r="P52" s="99"/>
      <c r="Q52" s="99"/>
      <c r="R52" s="99"/>
      <c r="AA52" s="3"/>
      <c r="AB52" s="3"/>
      <c r="AC52" s="3"/>
      <c r="AD52" s="3"/>
      <c r="AE52" s="3"/>
      <c r="AO52" s="1"/>
      <c r="AP52" s="1"/>
    </row>
    <row r="53" spans="1:42" x14ac:dyDescent="0.2">
      <c r="A53" s="328"/>
      <c r="B53" s="248"/>
      <c r="C53" s="248"/>
      <c r="D53" s="249"/>
      <c r="E53" s="249"/>
      <c r="F53" s="221"/>
      <c r="G53" s="97"/>
      <c r="H53" s="97"/>
      <c r="I53" s="97"/>
      <c r="J53" s="97"/>
      <c r="K53" s="2"/>
      <c r="M53" s="96"/>
      <c r="N53" s="96"/>
      <c r="O53" s="101"/>
      <c r="P53" s="101"/>
      <c r="Q53" s="101"/>
      <c r="R53" s="101"/>
      <c r="AA53" s="3"/>
      <c r="AB53" s="3"/>
      <c r="AC53" s="3"/>
      <c r="AD53" s="3"/>
      <c r="AE53" s="3"/>
      <c r="AO53" s="1"/>
      <c r="AP53" s="1"/>
    </row>
    <row r="54" spans="1:42" ht="38.25" x14ac:dyDescent="0.2">
      <c r="A54" s="328"/>
      <c r="B54" s="244" t="s">
        <v>125</v>
      </c>
      <c r="C54" s="244" t="s">
        <v>126</v>
      </c>
      <c r="D54" s="323" t="s">
        <v>130</v>
      </c>
      <c r="E54" s="323"/>
      <c r="F54" s="324"/>
      <c r="G54" s="86"/>
      <c r="H54" s="86"/>
      <c r="I54" s="86"/>
      <c r="J54" s="86"/>
      <c r="L54" s="90"/>
      <c r="M54" s="102"/>
      <c r="N54" s="102"/>
      <c r="O54" s="99"/>
      <c r="P54" s="99"/>
      <c r="Q54" s="99"/>
      <c r="R54" s="99"/>
      <c r="AA54" s="3"/>
      <c r="AB54" s="3"/>
      <c r="AC54" s="3"/>
      <c r="AD54" s="3"/>
      <c r="AE54" s="3"/>
      <c r="AO54" s="1"/>
      <c r="AP54" s="1"/>
    </row>
    <row r="55" spans="1:42" ht="14.25" customHeight="1" x14ac:dyDescent="0.2">
      <c r="A55" s="328"/>
      <c r="B55" s="246" t="str">
        <f>IF('Site Data'!$C$10="General Stormwater Management Watershed Area",30%,"N/A")</f>
        <v>N/A</v>
      </c>
      <c r="C55" s="246" t="str">
        <f>IF('Site Data'!$C$10="General Stormwater Management Watershed Area",SUM(R$17:R$42)/$B$49,"N/A")</f>
        <v>N/A</v>
      </c>
      <c r="D55" s="330" t="str">
        <f>IF('Site Data'!$C$10="General Stormwater Management Watershed Area",IF(B55&gt;C55,"Need to increase nitrogen removal","Yes"),"N/A")</f>
        <v>N/A</v>
      </c>
      <c r="E55" s="330"/>
      <c r="F55" s="331"/>
      <c r="G55" s="86"/>
      <c r="H55" s="86"/>
      <c r="I55" s="86"/>
      <c r="J55" s="86"/>
      <c r="L55" s="103"/>
      <c r="M55" s="96"/>
      <c r="N55" s="96"/>
      <c r="O55" s="104"/>
      <c r="P55" s="104"/>
      <c r="Q55" s="104"/>
      <c r="R55" s="104"/>
      <c r="AA55" s="3"/>
      <c r="AB55" s="3"/>
      <c r="AC55" s="3"/>
      <c r="AD55" s="3"/>
      <c r="AE55" s="3"/>
      <c r="AO55" s="1"/>
      <c r="AP55" s="1"/>
    </row>
    <row r="56" spans="1:42" ht="12" customHeight="1" x14ac:dyDescent="0.2">
      <c r="A56" s="328"/>
      <c r="B56" s="81"/>
      <c r="C56" s="81"/>
      <c r="D56" s="86"/>
      <c r="E56" s="86"/>
      <c r="F56" s="250"/>
      <c r="G56" s="86"/>
      <c r="H56" s="86"/>
      <c r="I56" s="86"/>
      <c r="J56" s="86"/>
      <c r="K56" s="56"/>
      <c r="L56" s="45"/>
      <c r="M56" s="98"/>
      <c r="N56" s="98"/>
      <c r="O56" s="100"/>
      <c r="P56" s="100"/>
      <c r="Q56" s="100"/>
      <c r="R56" s="100"/>
      <c r="AA56" s="3"/>
      <c r="AB56" s="3"/>
      <c r="AC56" s="3"/>
      <c r="AD56" s="3"/>
      <c r="AE56" s="3"/>
      <c r="AO56" s="1"/>
      <c r="AP56" s="1"/>
    </row>
    <row r="57" spans="1:42" ht="38.25" x14ac:dyDescent="0.2">
      <c r="A57" s="328"/>
      <c r="B57" s="244" t="s">
        <v>127</v>
      </c>
      <c r="C57" s="244" t="s">
        <v>137</v>
      </c>
      <c r="D57" s="323" t="s">
        <v>130</v>
      </c>
      <c r="E57" s="323"/>
      <c r="F57" s="324"/>
      <c r="G57" s="86"/>
      <c r="H57" s="86"/>
      <c r="I57" s="86"/>
      <c r="J57" s="86"/>
      <c r="K57" s="56"/>
      <c r="L57" s="45"/>
      <c r="M57" s="98"/>
      <c r="N57" s="98"/>
      <c r="O57" s="105"/>
      <c r="P57" s="105"/>
      <c r="Q57" s="105"/>
      <c r="R57" s="105"/>
      <c r="AA57" s="3"/>
      <c r="AB57" s="3"/>
      <c r="AC57" s="3"/>
      <c r="AD57" s="3"/>
      <c r="AE57" s="3"/>
      <c r="AO57" s="1"/>
      <c r="AP57" s="1"/>
    </row>
    <row r="58" spans="1:42" ht="12" customHeight="1" thickBot="1" x14ac:dyDescent="0.25">
      <c r="A58" s="329"/>
      <c r="B58" s="246" t="str">
        <f>IF('Site Data'!$C$10="General Stormwater Management Watershed Area",60%,"N/A")</f>
        <v>N/A</v>
      </c>
      <c r="C58" s="246" t="str">
        <f>IF('Site Data'!$C$10="General Stormwater Management Watershed Area",SUM(S$17:S$42)/$B$49,"N/A")</f>
        <v>N/A</v>
      </c>
      <c r="D58" s="330" t="str">
        <f>IF('Site Data'!$C$10="General Stormwater Management Watershed Area",IF(B58&gt;C58,"Need to increase bacteria removal","Yes"),"N/A")</f>
        <v>N/A</v>
      </c>
      <c r="E58" s="330"/>
      <c r="F58" s="331"/>
      <c r="G58" s="86"/>
      <c r="H58" s="86"/>
      <c r="I58" s="86"/>
      <c r="J58" s="86"/>
      <c r="K58" s="56"/>
      <c r="L58" s="1"/>
      <c r="M58" s="1"/>
      <c r="N58" s="1"/>
      <c r="O58" s="55"/>
      <c r="P58" s="55"/>
      <c r="Q58" s="55"/>
      <c r="R58" s="55"/>
      <c r="S58" s="100"/>
      <c r="T58" s="100"/>
      <c r="U58" s="100"/>
      <c r="V58" s="100"/>
      <c r="W58" s="100"/>
      <c r="X58" s="100"/>
      <c r="Y58" s="100"/>
      <c r="Z58" s="100"/>
      <c r="AA58" s="2"/>
      <c r="AC58" s="3"/>
      <c r="AD58" s="3"/>
      <c r="AE58" s="3"/>
      <c r="AF58" s="3"/>
      <c r="AG58" s="3"/>
      <c r="AJ58" s="1"/>
      <c r="AK58" s="1"/>
      <c r="AL58" s="1"/>
    </row>
    <row r="59" spans="1:42" ht="12" customHeight="1" thickBot="1" x14ac:dyDescent="0.25">
      <c r="B59" s="81"/>
      <c r="C59" s="81"/>
      <c r="D59" s="86"/>
      <c r="E59" s="86"/>
      <c r="G59" s="86"/>
      <c r="H59" s="86"/>
      <c r="I59" s="86"/>
      <c r="J59" s="86"/>
      <c r="K59" s="56"/>
      <c r="L59" s="1"/>
      <c r="M59" s="1"/>
      <c r="N59" s="1"/>
      <c r="O59" s="55"/>
      <c r="P59" s="55"/>
      <c r="Q59" s="55"/>
      <c r="R59" s="55"/>
      <c r="S59" s="100"/>
      <c r="T59" s="100"/>
      <c r="U59" s="100"/>
      <c r="V59" s="100"/>
      <c r="W59" s="100"/>
      <c r="X59" s="100"/>
      <c r="Y59" s="100"/>
      <c r="Z59" s="100"/>
      <c r="AA59" s="2"/>
      <c r="AC59" s="3"/>
      <c r="AD59" s="3"/>
      <c r="AE59" s="3"/>
      <c r="AF59" s="3"/>
      <c r="AG59" s="3"/>
      <c r="AJ59" s="1"/>
      <c r="AK59" s="1"/>
      <c r="AL59" s="1"/>
    </row>
    <row r="60" spans="1:42" ht="51" x14ac:dyDescent="0.2">
      <c r="A60" s="325" t="s">
        <v>129</v>
      </c>
      <c r="B60" s="177" t="s">
        <v>120</v>
      </c>
      <c r="C60" s="177" t="s">
        <v>121</v>
      </c>
      <c r="D60" s="319" t="s">
        <v>130</v>
      </c>
      <c r="E60" s="319"/>
      <c r="F60" s="320"/>
      <c r="G60" s="86"/>
      <c r="H60" s="86"/>
      <c r="I60" s="86"/>
      <c r="J60" s="86"/>
      <c r="K60" s="56"/>
      <c r="L60" s="1"/>
      <c r="M60" s="1"/>
      <c r="N60" s="1"/>
      <c r="O60" s="55"/>
      <c r="P60" s="55"/>
      <c r="Q60" s="55"/>
      <c r="R60" s="55"/>
      <c r="S60" s="100"/>
      <c r="T60" s="100"/>
      <c r="U60" s="100"/>
      <c r="V60" s="100"/>
      <c r="W60" s="100"/>
      <c r="X60" s="100"/>
      <c r="Y60" s="100"/>
      <c r="Z60" s="100"/>
      <c r="AA60" s="2"/>
      <c r="AC60" s="3"/>
      <c r="AD60" s="3"/>
      <c r="AE60" s="3"/>
      <c r="AF60" s="3"/>
      <c r="AG60" s="3"/>
      <c r="AJ60" s="1"/>
      <c r="AK60" s="1"/>
      <c r="AL60" s="1"/>
    </row>
    <row r="61" spans="1:42" ht="12" customHeight="1" thickBot="1" x14ac:dyDescent="0.25">
      <c r="A61" s="326"/>
      <c r="B61" s="91" t="str">
        <f>IF('Site Data'!C10="Savannah River Special Watershed Protection Area",B49*0.6/1.16,"N/A")</f>
        <v>N/A</v>
      </c>
      <c r="C61" s="91" t="str">
        <f>IF('Site Data'!C10="Savannah River Special Watershed Protection Area",C49,"N/A")</f>
        <v>N/A</v>
      </c>
      <c r="D61" s="317" t="str">
        <f>IF('Site Data'!C10="Savannah River Special Watershed Protection Area",IF(B61&gt;C61,"Need to capture an additional "&amp;ROUND(B61-C61,0)&amp;" cf","Yes"),"N/A")</f>
        <v>N/A</v>
      </c>
      <c r="E61" s="317"/>
      <c r="F61" s="318"/>
      <c r="G61" s="86"/>
      <c r="H61" s="86"/>
      <c r="I61" s="86"/>
      <c r="J61" s="86"/>
      <c r="K61" s="56"/>
      <c r="L61" s="1"/>
      <c r="M61" s="1"/>
      <c r="N61" s="1"/>
      <c r="O61" s="55"/>
      <c r="P61" s="55"/>
      <c r="Q61" s="55"/>
      <c r="R61" s="55"/>
      <c r="S61" s="100"/>
      <c r="T61" s="100"/>
      <c r="U61" s="100"/>
      <c r="V61" s="100"/>
      <c r="W61" s="100"/>
      <c r="X61" s="100"/>
      <c r="Y61" s="100"/>
      <c r="Z61" s="100"/>
      <c r="AA61" s="2"/>
      <c r="AC61" s="3"/>
      <c r="AD61" s="3"/>
      <c r="AE61" s="3"/>
      <c r="AF61" s="3"/>
      <c r="AG61" s="3"/>
      <c r="AJ61" s="1"/>
      <c r="AK61" s="1"/>
      <c r="AL61" s="1"/>
    </row>
    <row r="62" spans="1:42" ht="12.75" customHeight="1" x14ac:dyDescent="0.2">
      <c r="B62" s="81"/>
      <c r="C62" s="81"/>
      <c r="D62" s="86"/>
      <c r="E62" s="86"/>
      <c r="G62" s="86"/>
      <c r="H62" s="86"/>
      <c r="I62" s="86"/>
      <c r="J62" s="86"/>
      <c r="K62" s="56"/>
      <c r="L62" s="1"/>
      <c r="M62" s="1"/>
      <c r="N62" s="1"/>
      <c r="O62" s="55"/>
      <c r="P62" s="55"/>
      <c r="Q62" s="55"/>
      <c r="R62" s="55"/>
      <c r="S62" s="100"/>
      <c r="T62" s="100"/>
      <c r="U62" s="100"/>
      <c r="V62" s="100"/>
      <c r="W62" s="100"/>
      <c r="X62" s="100"/>
      <c r="Y62" s="100"/>
      <c r="Z62" s="100"/>
      <c r="AA62" s="2"/>
      <c r="AC62" s="3"/>
      <c r="AD62" s="3"/>
      <c r="AE62" s="3"/>
      <c r="AF62" s="3"/>
      <c r="AG62" s="3"/>
      <c r="AJ62" s="1"/>
      <c r="AK62" s="1"/>
      <c r="AL62" s="1"/>
    </row>
    <row r="63" spans="1:42" ht="12" customHeight="1" x14ac:dyDescent="0.2">
      <c r="A63" s="52"/>
      <c r="B63" s="81"/>
      <c r="C63" s="81"/>
      <c r="M63" s="106"/>
      <c r="N63" s="106"/>
      <c r="O63" s="39"/>
      <c r="P63" s="39"/>
      <c r="Q63" s="39"/>
      <c r="R63" s="39"/>
      <c r="S63" s="39"/>
      <c r="T63" s="39"/>
      <c r="U63" s="39"/>
      <c r="V63" s="39"/>
      <c r="W63" s="39"/>
      <c r="X63" s="39"/>
      <c r="Y63" s="39"/>
      <c r="Z63" s="38"/>
      <c r="AA63" s="3"/>
      <c r="AB63" s="3"/>
      <c r="AC63" s="3"/>
      <c r="AD63" s="3"/>
      <c r="AE63" s="3"/>
      <c r="AJ63" s="1"/>
      <c r="AK63" s="1"/>
      <c r="AL63" s="1"/>
      <c r="AM63" s="1"/>
      <c r="AN63" s="1"/>
      <c r="AO63" s="1"/>
      <c r="AP63" s="1"/>
    </row>
    <row r="64" spans="1:42" ht="12" customHeight="1" x14ac:dyDescent="0.2">
      <c r="A64" s="240"/>
      <c r="B64" s="81"/>
      <c r="C64" s="81"/>
      <c r="D64" s="2"/>
      <c r="E64" s="2"/>
      <c r="F64" s="39"/>
      <c r="G64" s="2"/>
      <c r="H64" s="2"/>
      <c r="I64" s="2"/>
      <c r="J64" s="2"/>
      <c r="S64" s="107"/>
      <c r="T64" s="107"/>
      <c r="U64" s="107"/>
      <c r="V64" s="107"/>
      <c r="W64" s="107"/>
      <c r="X64" s="107"/>
      <c r="Y64" s="107"/>
      <c r="Z64" s="38"/>
      <c r="AA64" s="3"/>
      <c r="AB64" s="3"/>
      <c r="AC64" s="3"/>
      <c r="AD64" s="3"/>
      <c r="AE64" s="3"/>
      <c r="AJ64" s="1"/>
      <c r="AK64" s="1"/>
      <c r="AL64" s="1"/>
      <c r="AM64" s="1"/>
      <c r="AN64" s="1"/>
      <c r="AO64" s="1"/>
      <c r="AP64" s="1"/>
    </row>
    <row r="65" spans="1:42" ht="12" customHeight="1" x14ac:dyDescent="0.2">
      <c r="A65" s="240"/>
      <c r="B65" s="81"/>
      <c r="C65" s="81"/>
      <c r="D65" s="2"/>
      <c r="E65" s="2"/>
      <c r="F65" s="39"/>
      <c r="G65" s="2"/>
      <c r="H65" s="2"/>
      <c r="I65" s="2"/>
      <c r="J65" s="2"/>
      <c r="S65" s="107"/>
      <c r="T65" s="107"/>
      <c r="U65" s="107"/>
      <c r="V65" s="107"/>
      <c r="W65" s="107"/>
      <c r="X65" s="107"/>
      <c r="Y65" s="107"/>
      <c r="Z65" s="38"/>
      <c r="AA65" s="3"/>
      <c r="AB65" s="3"/>
      <c r="AC65" s="3"/>
      <c r="AD65" s="3"/>
      <c r="AE65" s="3"/>
      <c r="AJ65" s="1"/>
      <c r="AK65" s="1"/>
      <c r="AL65" s="1"/>
      <c r="AM65" s="1"/>
      <c r="AN65" s="1"/>
      <c r="AO65" s="1"/>
      <c r="AP65" s="1"/>
    </row>
    <row r="66" spans="1:42" ht="12" customHeight="1" x14ac:dyDescent="0.2">
      <c r="A66" s="241"/>
      <c r="B66" s="81"/>
      <c r="C66" s="81"/>
      <c r="D66" s="2"/>
      <c r="E66" s="2"/>
      <c r="F66" s="39"/>
      <c r="G66" s="2"/>
      <c r="H66" s="2"/>
      <c r="I66" s="2"/>
      <c r="J66" s="2"/>
      <c r="S66" s="107"/>
      <c r="T66" s="107"/>
      <c r="U66" s="107"/>
      <c r="V66" s="107"/>
      <c r="W66" s="107"/>
      <c r="X66" s="107"/>
      <c r="Y66" s="107"/>
      <c r="Z66" s="38"/>
      <c r="AA66" s="3"/>
      <c r="AB66" s="3"/>
      <c r="AC66" s="3"/>
      <c r="AD66" s="3"/>
      <c r="AE66" s="3"/>
      <c r="AJ66" s="1"/>
      <c r="AK66" s="1"/>
      <c r="AL66" s="1"/>
      <c r="AM66" s="1"/>
      <c r="AN66" s="1"/>
      <c r="AO66" s="1"/>
      <c r="AP66" s="1"/>
    </row>
    <row r="67" spans="1:42" ht="12" customHeight="1" x14ac:dyDescent="0.2">
      <c r="A67" s="242"/>
      <c r="B67" s="81"/>
      <c r="C67" s="81"/>
      <c r="D67" s="2"/>
      <c r="E67" s="2"/>
      <c r="F67" s="39"/>
      <c r="G67" s="2"/>
      <c r="H67" s="2"/>
      <c r="I67" s="2"/>
      <c r="J67" s="2"/>
      <c r="S67" s="107"/>
      <c r="T67" s="107"/>
      <c r="U67" s="107"/>
      <c r="V67" s="107"/>
      <c r="W67" s="107"/>
      <c r="X67" s="107"/>
      <c r="Y67" s="107"/>
      <c r="Z67" s="38"/>
      <c r="AA67" s="3"/>
      <c r="AB67" s="3"/>
      <c r="AC67" s="3"/>
      <c r="AD67" s="3"/>
      <c r="AE67" s="3"/>
      <c r="AJ67" s="1"/>
      <c r="AK67" s="1"/>
      <c r="AL67" s="1"/>
      <c r="AM67" s="1"/>
      <c r="AN67" s="1"/>
      <c r="AO67" s="1"/>
      <c r="AP67" s="1"/>
    </row>
    <row r="68" spans="1:42" ht="12" customHeight="1" x14ac:dyDescent="0.2">
      <c r="A68" s="240"/>
      <c r="B68" s="81"/>
      <c r="C68" s="81"/>
      <c r="D68" s="2"/>
      <c r="E68" s="2"/>
      <c r="F68" s="39"/>
      <c r="G68" s="2"/>
      <c r="H68" s="2"/>
      <c r="I68" s="2"/>
      <c r="J68" s="2"/>
      <c r="S68" s="107"/>
      <c r="T68" s="107"/>
      <c r="U68" s="107"/>
      <c r="V68" s="107"/>
      <c r="W68" s="107"/>
      <c r="X68" s="107"/>
      <c r="Y68" s="107"/>
      <c r="Z68" s="38"/>
      <c r="AA68" s="3"/>
      <c r="AB68" s="3"/>
      <c r="AC68" s="3"/>
      <c r="AD68" s="3"/>
      <c r="AE68" s="3"/>
      <c r="AJ68" s="1"/>
      <c r="AK68" s="1"/>
      <c r="AL68" s="1"/>
      <c r="AM68" s="1"/>
      <c r="AN68" s="1"/>
      <c r="AO68" s="1"/>
      <c r="AP68" s="1"/>
    </row>
    <row r="69" spans="1:42" ht="12" customHeight="1" x14ac:dyDescent="0.2">
      <c r="A69" s="243"/>
      <c r="B69" s="81"/>
      <c r="C69" s="81"/>
      <c r="D69" s="2"/>
      <c r="E69" s="2"/>
      <c r="G69" s="2"/>
      <c r="H69" s="2"/>
      <c r="I69" s="2"/>
      <c r="J69" s="2"/>
      <c r="M69" s="108"/>
      <c r="N69" s="108"/>
      <c r="O69" s="108"/>
      <c r="P69" s="108"/>
      <c r="Q69" s="108"/>
      <c r="R69" s="108"/>
      <c r="S69" s="107"/>
      <c r="T69" s="107"/>
      <c r="U69" s="107"/>
      <c r="V69" s="107"/>
      <c r="W69" s="107"/>
      <c r="X69" s="107"/>
      <c r="Y69" s="107"/>
      <c r="Z69" s="38"/>
      <c r="AA69" s="3"/>
      <c r="AB69" s="3"/>
      <c r="AC69" s="3"/>
      <c r="AD69" s="3"/>
      <c r="AE69" s="3"/>
      <c r="AJ69" s="1"/>
      <c r="AK69" s="1"/>
      <c r="AL69" s="1"/>
      <c r="AM69" s="1"/>
      <c r="AN69" s="1"/>
      <c r="AO69" s="1"/>
      <c r="AP69" s="1"/>
    </row>
    <row r="70" spans="1:42" ht="12" customHeight="1" x14ac:dyDescent="0.2">
      <c r="A70" s="243"/>
      <c r="B70" s="81"/>
      <c r="C70" s="81"/>
      <c r="D70" s="2"/>
      <c r="E70" s="2"/>
      <c r="G70" s="2"/>
      <c r="H70" s="2"/>
      <c r="I70" s="2"/>
      <c r="J70" s="2"/>
      <c r="S70" s="107"/>
      <c r="T70" s="107"/>
      <c r="U70" s="107"/>
      <c r="V70" s="107"/>
      <c r="W70" s="107"/>
      <c r="X70" s="107"/>
      <c r="Y70" s="107"/>
      <c r="Z70" s="38"/>
      <c r="AA70" s="3"/>
      <c r="AB70" s="3"/>
      <c r="AC70" s="3"/>
      <c r="AD70" s="3"/>
      <c r="AE70" s="3"/>
      <c r="AJ70" s="1"/>
      <c r="AK70" s="1"/>
      <c r="AL70" s="1"/>
      <c r="AM70" s="1"/>
      <c r="AN70" s="1"/>
      <c r="AO70" s="1"/>
      <c r="AP70" s="1"/>
    </row>
    <row r="71" spans="1:42" ht="12" customHeight="1" x14ac:dyDescent="0.2">
      <c r="A71" s="241"/>
      <c r="B71" s="81"/>
      <c r="C71" s="81"/>
      <c r="D71" s="2"/>
      <c r="E71" s="2"/>
      <c r="G71" s="2"/>
      <c r="H71" s="2"/>
      <c r="I71" s="2"/>
      <c r="J71" s="2"/>
      <c r="S71" s="107"/>
      <c r="T71" s="107"/>
      <c r="U71" s="107"/>
      <c r="V71" s="107"/>
      <c r="W71" s="107"/>
      <c r="X71" s="107"/>
      <c r="Y71" s="107"/>
      <c r="Z71" s="38"/>
      <c r="AA71" s="3"/>
      <c r="AB71" s="3"/>
      <c r="AC71" s="3"/>
      <c r="AD71" s="3"/>
      <c r="AE71" s="3"/>
      <c r="AJ71" s="1"/>
      <c r="AK71" s="1"/>
      <c r="AL71" s="1"/>
      <c r="AM71" s="1"/>
      <c r="AN71" s="1"/>
      <c r="AO71" s="1"/>
      <c r="AP71" s="1"/>
    </row>
    <row r="72" spans="1:42" ht="12" customHeight="1" x14ac:dyDescent="0.2">
      <c r="A72" s="241"/>
      <c r="B72" s="81"/>
      <c r="C72" s="81"/>
      <c r="D72" s="2"/>
      <c r="E72" s="2"/>
      <c r="F72" s="98"/>
      <c r="G72" s="2"/>
      <c r="H72" s="2"/>
      <c r="I72" s="2"/>
      <c r="J72" s="2"/>
      <c r="S72" s="107"/>
      <c r="T72" s="107"/>
      <c r="U72" s="107"/>
      <c r="V72" s="107"/>
      <c r="W72" s="107"/>
      <c r="X72" s="107"/>
      <c r="Y72" s="107"/>
      <c r="Z72" s="38"/>
      <c r="AA72" s="3"/>
      <c r="AB72" s="3"/>
      <c r="AC72" s="3"/>
      <c r="AD72" s="3"/>
      <c r="AE72" s="3"/>
      <c r="AJ72" s="1"/>
      <c r="AK72" s="1"/>
      <c r="AL72" s="1"/>
      <c r="AM72" s="1"/>
      <c r="AN72" s="1"/>
      <c r="AO72" s="1"/>
      <c r="AP72" s="1"/>
    </row>
    <row r="73" spans="1:42" ht="12" customHeight="1" x14ac:dyDescent="0.2">
      <c r="A73" s="241"/>
      <c r="B73" s="81"/>
      <c r="C73" s="81"/>
      <c r="D73" s="2"/>
      <c r="E73" s="2"/>
      <c r="F73" s="98"/>
      <c r="G73" s="2"/>
      <c r="H73" s="2"/>
      <c r="I73" s="2"/>
      <c r="J73" s="2"/>
      <c r="S73" s="107"/>
      <c r="T73" s="107"/>
      <c r="U73" s="107"/>
      <c r="V73" s="107"/>
      <c r="W73" s="107"/>
      <c r="X73" s="107"/>
      <c r="Y73" s="107"/>
      <c r="Z73" s="38"/>
      <c r="AA73" s="3"/>
      <c r="AB73" s="3"/>
      <c r="AC73" s="3"/>
      <c r="AD73" s="3"/>
      <c r="AE73" s="3"/>
      <c r="AJ73" s="1"/>
      <c r="AK73" s="1"/>
      <c r="AL73" s="1"/>
      <c r="AM73" s="1"/>
      <c r="AN73" s="1"/>
      <c r="AO73" s="1"/>
      <c r="AP73" s="1"/>
    </row>
    <row r="74" spans="1:42" ht="12" customHeight="1" x14ac:dyDescent="0.2">
      <c r="A74" s="242"/>
      <c r="B74" s="81"/>
      <c r="C74" s="81"/>
      <c r="D74" s="2"/>
      <c r="E74" s="2"/>
      <c r="F74" s="39"/>
      <c r="G74" s="2"/>
      <c r="H74" s="2"/>
      <c r="I74" s="2"/>
      <c r="J74" s="2"/>
      <c r="S74" s="107"/>
      <c r="T74" s="107"/>
      <c r="U74" s="107"/>
      <c r="V74" s="107"/>
      <c r="W74" s="107"/>
      <c r="X74" s="107"/>
      <c r="Y74" s="107"/>
      <c r="Z74" s="38"/>
      <c r="AA74" s="3"/>
      <c r="AB74" s="3"/>
      <c r="AC74" s="3"/>
      <c r="AD74" s="3"/>
      <c r="AE74" s="3"/>
      <c r="AJ74" s="1"/>
      <c r="AK74" s="1"/>
      <c r="AL74" s="1"/>
      <c r="AM74" s="1"/>
      <c r="AN74" s="1"/>
      <c r="AO74" s="1"/>
      <c r="AP74" s="1"/>
    </row>
    <row r="75" spans="1:42" ht="12" customHeight="1" x14ac:dyDescent="0.2">
      <c r="A75" s="242"/>
      <c r="B75" s="81"/>
      <c r="C75" s="81"/>
      <c r="D75" s="2"/>
      <c r="E75" s="2"/>
      <c r="F75" s="39"/>
      <c r="G75" s="2"/>
      <c r="H75" s="2"/>
      <c r="I75" s="2"/>
      <c r="J75" s="2"/>
      <c r="S75" s="107"/>
      <c r="T75" s="107"/>
      <c r="U75" s="107"/>
      <c r="V75" s="107"/>
      <c r="W75" s="107"/>
      <c r="X75" s="107"/>
      <c r="Y75" s="107"/>
      <c r="Z75" s="38"/>
      <c r="AA75" s="3"/>
      <c r="AB75" s="3"/>
      <c r="AC75" s="3"/>
      <c r="AD75" s="3"/>
      <c r="AE75" s="3"/>
      <c r="AJ75" s="1"/>
      <c r="AK75" s="1"/>
      <c r="AL75" s="1"/>
      <c r="AM75" s="1"/>
      <c r="AN75" s="1"/>
      <c r="AO75" s="1"/>
      <c r="AP75" s="1"/>
    </row>
    <row r="76" spans="1:42" x14ac:dyDescent="0.2">
      <c r="A76" s="241"/>
    </row>
    <row r="77" spans="1:42" x14ac:dyDescent="0.2">
      <c r="A77" s="241"/>
    </row>
    <row r="78" spans="1:42" x14ac:dyDescent="0.2">
      <c r="A78" s="241"/>
    </row>
    <row r="79" spans="1:42" x14ac:dyDescent="0.2">
      <c r="A79" s="241"/>
    </row>
    <row r="80" spans="1:42" x14ac:dyDescent="0.2">
      <c r="A80" s="241"/>
    </row>
    <row r="81" spans="1:42" ht="12" customHeight="1" x14ac:dyDescent="0.2">
      <c r="A81" s="240"/>
      <c r="B81" s="81"/>
      <c r="C81" s="84"/>
      <c r="D81" s="109"/>
      <c r="E81" s="109"/>
      <c r="F81" s="39"/>
      <c r="G81" s="109"/>
      <c r="H81" s="109"/>
      <c r="I81" s="109"/>
      <c r="J81" s="109"/>
      <c r="S81" s="107"/>
      <c r="T81" s="107"/>
      <c r="U81" s="107"/>
      <c r="V81" s="107"/>
      <c r="W81" s="107"/>
      <c r="X81" s="107"/>
      <c r="Y81" s="107"/>
      <c r="Z81" s="38"/>
      <c r="AJ81" s="1"/>
      <c r="AK81" s="1"/>
      <c r="AL81" s="1"/>
      <c r="AM81" s="1"/>
      <c r="AN81" s="1"/>
      <c r="AO81" s="1"/>
      <c r="AP81" s="1"/>
    </row>
    <row r="82" spans="1:42" ht="12.75" customHeight="1" x14ac:dyDescent="0.2">
      <c r="A82" s="240"/>
      <c r="B82" s="81"/>
      <c r="C82" s="84"/>
      <c r="D82" s="110"/>
      <c r="E82" s="110"/>
      <c r="F82" s="39"/>
      <c r="G82" s="110"/>
      <c r="H82" s="110"/>
      <c r="I82" s="110"/>
      <c r="J82" s="110"/>
      <c r="S82" s="107"/>
      <c r="T82" s="107"/>
      <c r="U82" s="107"/>
      <c r="V82" s="107"/>
      <c r="W82" s="107"/>
      <c r="X82" s="107"/>
      <c r="Y82" s="107"/>
      <c r="Z82" s="38"/>
      <c r="AJ82" s="1"/>
      <c r="AK82" s="1"/>
      <c r="AL82" s="1"/>
      <c r="AM82" s="1"/>
      <c r="AN82" s="1"/>
      <c r="AO82" s="1"/>
      <c r="AP82" s="1"/>
    </row>
    <row r="83" spans="1:42" ht="12.75" customHeight="1" x14ac:dyDescent="0.2">
      <c r="A83" s="240"/>
      <c r="B83" s="81"/>
      <c r="C83" s="84"/>
      <c r="D83" s="110"/>
      <c r="E83" s="110"/>
      <c r="F83" s="39"/>
      <c r="G83" s="110"/>
      <c r="H83" s="110"/>
      <c r="I83" s="110"/>
      <c r="J83" s="110"/>
      <c r="S83" s="107"/>
      <c r="T83" s="107"/>
      <c r="U83" s="107"/>
      <c r="V83" s="107"/>
      <c r="W83" s="107"/>
      <c r="X83" s="107"/>
      <c r="Y83" s="107"/>
      <c r="Z83" s="38"/>
      <c r="AJ83" s="1"/>
      <c r="AK83" s="1"/>
      <c r="AL83" s="1"/>
      <c r="AM83" s="1"/>
      <c r="AN83" s="1"/>
      <c r="AO83" s="1"/>
      <c r="AP83" s="1"/>
    </row>
    <row r="84" spans="1:42" ht="12.75" customHeight="1" x14ac:dyDescent="0.2">
      <c r="A84" s="110"/>
      <c r="B84" s="111"/>
      <c r="C84" s="84"/>
      <c r="D84" s="36"/>
      <c r="E84" s="36"/>
      <c r="F84" s="39"/>
      <c r="G84" s="36"/>
      <c r="H84" s="36"/>
      <c r="I84" s="36"/>
      <c r="J84" s="36"/>
      <c r="S84" s="107"/>
      <c r="T84" s="107"/>
      <c r="U84" s="107"/>
      <c r="V84" s="107"/>
      <c r="W84" s="107"/>
      <c r="X84" s="107"/>
      <c r="Y84" s="107"/>
      <c r="Z84" s="38"/>
    </row>
    <row r="85" spans="1:42" ht="12.75" customHeight="1" x14ac:dyDescent="0.2">
      <c r="A85" s="110"/>
      <c r="B85" s="84"/>
      <c r="C85" s="84"/>
      <c r="D85" s="36"/>
      <c r="E85" s="36"/>
      <c r="F85" s="39"/>
      <c r="G85" s="36"/>
      <c r="H85" s="36"/>
      <c r="I85" s="36"/>
      <c r="J85" s="36"/>
      <c r="S85" s="107"/>
      <c r="T85" s="107"/>
      <c r="U85" s="107"/>
      <c r="V85" s="107"/>
      <c r="W85" s="107"/>
      <c r="X85" s="107"/>
      <c r="Y85" s="107"/>
      <c r="Z85" s="38"/>
    </row>
    <row r="86" spans="1:42" ht="12.75" customHeight="1" x14ac:dyDescent="0.2">
      <c r="A86" s="85"/>
      <c r="B86" s="84"/>
      <c r="C86" s="84"/>
      <c r="D86" s="36"/>
      <c r="E86" s="36"/>
      <c r="G86" s="36"/>
      <c r="H86" s="36"/>
      <c r="I86" s="36"/>
      <c r="J86" s="36"/>
      <c r="S86" s="56"/>
      <c r="T86" s="56"/>
      <c r="U86" s="56"/>
      <c r="V86" s="56"/>
      <c r="W86" s="56"/>
      <c r="X86" s="56"/>
      <c r="Y86" s="56"/>
    </row>
    <row r="87" spans="1:42" s="36" customFormat="1" x14ac:dyDescent="0.2">
      <c r="A87" s="109"/>
      <c r="B87" s="84"/>
      <c r="C87" s="84"/>
      <c r="D87" s="109"/>
      <c r="E87" s="109"/>
      <c r="F87" s="2"/>
      <c r="G87" s="109"/>
      <c r="H87" s="109"/>
      <c r="I87" s="109"/>
      <c r="J87" s="109"/>
      <c r="K87" s="1"/>
      <c r="L87" s="55"/>
      <c r="M87" s="55"/>
      <c r="N87" s="55"/>
      <c r="O87" s="84"/>
      <c r="P87" s="84"/>
      <c r="Q87" s="84"/>
      <c r="R87" s="84"/>
      <c r="S87" s="56"/>
      <c r="T87" s="56"/>
      <c r="U87" s="56"/>
      <c r="V87" s="56"/>
      <c r="W87" s="56"/>
      <c r="X87" s="56"/>
      <c r="Y87" s="56"/>
      <c r="AA87" s="38"/>
      <c r="AB87" s="38"/>
      <c r="AC87" s="38"/>
      <c r="AD87" s="38"/>
      <c r="AE87" s="38"/>
      <c r="AF87" s="38"/>
      <c r="AG87" s="38"/>
      <c r="AH87" s="38"/>
      <c r="AI87" s="38"/>
    </row>
    <row r="88" spans="1:42" s="36" customFormat="1" x14ac:dyDescent="0.2">
      <c r="A88" s="109"/>
      <c r="B88" s="84"/>
      <c r="C88" s="84"/>
      <c r="D88" s="109"/>
      <c r="E88" s="109"/>
      <c r="F88" s="2"/>
      <c r="G88" s="109"/>
      <c r="H88" s="109"/>
      <c r="I88" s="109"/>
      <c r="J88" s="109"/>
      <c r="K88" s="1"/>
      <c r="L88" s="55"/>
      <c r="M88" s="55"/>
      <c r="N88" s="55"/>
      <c r="O88" s="84"/>
      <c r="P88" s="84"/>
      <c r="Q88" s="84"/>
      <c r="R88" s="84"/>
      <c r="S88" s="56"/>
      <c r="T88" s="56"/>
      <c r="U88" s="56"/>
      <c r="V88" s="56"/>
      <c r="W88" s="56"/>
      <c r="X88" s="56"/>
      <c r="Y88" s="56"/>
    </row>
    <row r="89" spans="1:42" s="36" customFormat="1" x14ac:dyDescent="0.2">
      <c r="A89" s="109"/>
      <c r="B89" s="84"/>
      <c r="C89" s="84"/>
      <c r="D89" s="109"/>
      <c r="E89" s="109"/>
      <c r="F89" s="2"/>
      <c r="G89" s="109"/>
      <c r="H89" s="109"/>
      <c r="I89" s="109"/>
      <c r="J89" s="109"/>
      <c r="L89" s="112"/>
      <c r="M89" s="112"/>
      <c r="N89" s="112"/>
      <c r="O89" s="84"/>
      <c r="P89" s="84"/>
      <c r="Q89" s="84"/>
      <c r="R89" s="84"/>
      <c r="S89" s="56"/>
      <c r="T89" s="56"/>
      <c r="U89" s="56"/>
      <c r="V89" s="56"/>
      <c r="W89" s="56"/>
      <c r="X89" s="56"/>
      <c r="Y89" s="56"/>
    </row>
    <row r="90" spans="1:42" s="36" customFormat="1" x14ac:dyDescent="0.2">
      <c r="A90" s="113"/>
      <c r="B90" s="84"/>
      <c r="C90" s="84"/>
      <c r="D90" s="113"/>
      <c r="E90" s="113"/>
      <c r="F90" s="2"/>
      <c r="G90" s="113"/>
      <c r="H90" s="113"/>
      <c r="I90" s="113"/>
      <c r="J90" s="113"/>
      <c r="L90" s="112"/>
      <c r="M90" s="112"/>
      <c r="N90" s="112"/>
      <c r="O90" s="84"/>
      <c r="P90" s="84"/>
      <c r="Q90" s="84"/>
      <c r="R90" s="84"/>
      <c r="S90" s="56"/>
      <c r="T90" s="56"/>
      <c r="U90" s="56"/>
      <c r="V90" s="56"/>
      <c r="W90" s="56"/>
      <c r="X90" s="56"/>
      <c r="Y90" s="56"/>
    </row>
    <row r="91" spans="1:42" s="36" customFormat="1" x14ac:dyDescent="0.2">
      <c r="A91" s="109"/>
      <c r="B91" s="84"/>
      <c r="C91" s="84"/>
      <c r="D91" s="109"/>
      <c r="E91" s="109"/>
      <c r="F91" s="2"/>
      <c r="G91" s="109"/>
      <c r="H91" s="109"/>
      <c r="I91" s="109"/>
      <c r="J91" s="109"/>
      <c r="L91" s="112"/>
      <c r="M91" s="112"/>
      <c r="N91" s="112"/>
      <c r="O91" s="84"/>
      <c r="P91" s="84"/>
      <c r="Q91" s="84"/>
      <c r="R91" s="84"/>
      <c r="S91" s="56"/>
      <c r="T91" s="56"/>
      <c r="U91" s="56"/>
      <c r="V91" s="56"/>
      <c r="W91" s="56"/>
      <c r="X91" s="56"/>
      <c r="Y91" s="56"/>
      <c r="Z91" s="38"/>
    </row>
    <row r="92" spans="1:42" s="36" customFormat="1" x14ac:dyDescent="0.2">
      <c r="A92" s="114"/>
      <c r="B92" s="84"/>
      <c r="C92" s="84"/>
      <c r="D92" s="114"/>
      <c r="E92" s="114"/>
      <c r="F92" s="2"/>
      <c r="G92" s="114"/>
      <c r="H92" s="114"/>
      <c r="I92" s="114"/>
      <c r="J92" s="114"/>
      <c r="L92" s="112"/>
      <c r="M92" s="112"/>
      <c r="N92" s="112"/>
      <c r="O92" s="84"/>
      <c r="P92" s="84"/>
      <c r="Q92" s="84"/>
      <c r="R92" s="84"/>
      <c r="S92" s="56"/>
      <c r="T92" s="56"/>
      <c r="U92" s="56"/>
      <c r="V92" s="56"/>
      <c r="W92" s="56"/>
      <c r="X92" s="56"/>
      <c r="Y92" s="56"/>
      <c r="Z92" s="38"/>
      <c r="AJ92" s="115"/>
      <c r="AK92" s="115"/>
      <c r="AL92" s="115"/>
      <c r="AM92" s="115"/>
    </row>
    <row r="93" spans="1:42" s="36" customFormat="1" x14ac:dyDescent="0.2">
      <c r="A93" s="114"/>
      <c r="B93" s="84"/>
      <c r="C93" s="84"/>
      <c r="D93" s="114"/>
      <c r="E93" s="114"/>
      <c r="F93" s="2"/>
      <c r="G93" s="114"/>
      <c r="H93" s="114"/>
      <c r="I93" s="114"/>
      <c r="J93" s="114"/>
      <c r="L93" s="112"/>
      <c r="M93" s="112"/>
      <c r="N93" s="112"/>
      <c r="O93" s="84"/>
      <c r="P93" s="84"/>
      <c r="Q93" s="84"/>
      <c r="R93" s="84"/>
      <c r="S93" s="56"/>
      <c r="T93" s="56"/>
      <c r="U93" s="56"/>
      <c r="V93" s="56"/>
      <c r="W93" s="56"/>
      <c r="X93" s="56"/>
      <c r="Y93" s="56"/>
      <c r="Z93" s="38"/>
    </row>
    <row r="94" spans="1:42" s="36" customFormat="1" x14ac:dyDescent="0.2">
      <c r="A94" s="109"/>
      <c r="B94" s="84"/>
      <c r="C94" s="84"/>
      <c r="D94" s="109"/>
      <c r="E94" s="109"/>
      <c r="F94" s="2"/>
      <c r="G94" s="109"/>
      <c r="H94" s="109"/>
      <c r="I94" s="109"/>
      <c r="J94" s="109"/>
      <c r="L94" s="112"/>
      <c r="M94" s="112"/>
      <c r="N94" s="112"/>
      <c r="O94" s="84"/>
      <c r="P94" s="84"/>
      <c r="Q94" s="84"/>
      <c r="R94" s="84"/>
      <c r="S94" s="56"/>
      <c r="T94" s="56"/>
      <c r="U94" s="56"/>
      <c r="V94" s="56"/>
      <c r="W94" s="56"/>
      <c r="X94" s="56"/>
      <c r="Y94" s="56"/>
      <c r="Z94" s="38"/>
    </row>
    <row r="95" spans="1:42" s="36" customFormat="1" x14ac:dyDescent="0.2">
      <c r="A95" s="109"/>
      <c r="B95" s="116"/>
      <c r="C95" s="116"/>
      <c r="D95" s="109"/>
      <c r="E95" s="109"/>
      <c r="F95" s="2"/>
      <c r="G95" s="109"/>
      <c r="H95" s="109"/>
      <c r="I95" s="109"/>
      <c r="J95" s="109"/>
      <c r="L95" s="112"/>
      <c r="M95" s="112"/>
      <c r="N95" s="112"/>
      <c r="O95" s="84"/>
      <c r="P95" s="84"/>
      <c r="Q95" s="84"/>
      <c r="R95" s="84"/>
      <c r="S95" s="56"/>
      <c r="T95" s="56"/>
      <c r="U95" s="56"/>
      <c r="V95" s="56"/>
      <c r="W95" s="56"/>
      <c r="X95" s="56"/>
      <c r="Y95" s="56"/>
      <c r="Z95" s="38"/>
    </row>
    <row r="96" spans="1:42" s="36" customFormat="1" x14ac:dyDescent="0.2">
      <c r="A96" s="109"/>
      <c r="B96" s="116"/>
      <c r="C96" s="116"/>
      <c r="D96" s="109"/>
      <c r="E96" s="109"/>
      <c r="F96" s="2"/>
      <c r="G96" s="109"/>
      <c r="H96" s="109"/>
      <c r="I96" s="109"/>
      <c r="J96" s="109"/>
      <c r="L96" s="112"/>
      <c r="M96" s="112"/>
      <c r="N96" s="112"/>
      <c r="O96" s="84"/>
      <c r="P96" s="84"/>
      <c r="Q96" s="84"/>
      <c r="R96" s="84"/>
      <c r="S96" s="56"/>
      <c r="T96" s="56"/>
      <c r="U96" s="56"/>
      <c r="V96" s="56"/>
      <c r="W96" s="56"/>
      <c r="X96" s="56"/>
      <c r="Y96" s="56"/>
      <c r="Z96" s="38"/>
    </row>
    <row r="97" spans="1:42" s="36" customFormat="1" x14ac:dyDescent="0.2">
      <c r="A97" s="109"/>
      <c r="B97" s="116"/>
      <c r="C97" s="116"/>
      <c r="D97" s="109"/>
      <c r="E97" s="109"/>
      <c r="F97" s="2"/>
      <c r="G97" s="109"/>
      <c r="H97" s="109"/>
      <c r="I97" s="109"/>
      <c r="J97" s="109"/>
      <c r="L97" s="112"/>
      <c r="M97" s="112"/>
      <c r="N97" s="112"/>
      <c r="O97" s="84"/>
      <c r="P97" s="84"/>
      <c r="Q97" s="84"/>
      <c r="R97" s="84"/>
      <c r="S97" s="56"/>
      <c r="T97" s="56"/>
      <c r="U97" s="56"/>
      <c r="V97" s="56"/>
      <c r="W97" s="56"/>
      <c r="X97" s="56"/>
      <c r="Y97" s="56"/>
      <c r="Z97" s="38"/>
    </row>
    <row r="98" spans="1:42" s="36" customFormat="1" x14ac:dyDescent="0.2">
      <c r="A98" s="109"/>
      <c r="B98" s="116"/>
      <c r="C98" s="116"/>
      <c r="D98" s="109"/>
      <c r="E98" s="109"/>
      <c r="F98" s="116"/>
      <c r="G98" s="109"/>
      <c r="H98" s="109"/>
      <c r="I98" s="109"/>
      <c r="J98" s="109"/>
      <c r="L98" s="112"/>
      <c r="M98" s="112"/>
      <c r="N98" s="112"/>
      <c r="O98" s="84"/>
      <c r="P98" s="84"/>
      <c r="Q98" s="84"/>
      <c r="R98" s="84"/>
      <c r="S98" s="117"/>
      <c r="T98" s="117"/>
      <c r="U98" s="117"/>
      <c r="V98" s="117"/>
      <c r="W98" s="117"/>
      <c r="X98" s="117"/>
      <c r="Y98" s="117"/>
      <c r="Z98" s="38"/>
    </row>
    <row r="99" spans="1:42" x14ac:dyDescent="0.2">
      <c r="A99" s="109"/>
      <c r="B99" s="116"/>
      <c r="C99" s="116"/>
      <c r="D99" s="109"/>
      <c r="E99" s="109"/>
      <c r="F99" s="109"/>
      <c r="G99" s="109"/>
      <c r="H99" s="109"/>
      <c r="I99" s="109"/>
      <c r="J99" s="109"/>
      <c r="K99" s="118"/>
      <c r="L99" s="119"/>
      <c r="M99" s="119"/>
      <c r="N99" s="119"/>
      <c r="O99" s="118"/>
      <c r="P99" s="118"/>
      <c r="Q99" s="118"/>
      <c r="R99" s="118"/>
      <c r="S99" s="38"/>
      <c r="T99" s="38"/>
      <c r="U99" s="38"/>
      <c r="V99" s="38"/>
      <c r="W99" s="38"/>
      <c r="X99" s="38"/>
      <c r="Y99" s="38"/>
      <c r="Z99" s="36"/>
      <c r="AA99" s="36"/>
      <c r="AB99" s="36"/>
      <c r="AC99" s="36"/>
      <c r="AD99" s="36"/>
      <c r="AE99" s="36"/>
      <c r="AF99" s="36"/>
      <c r="AG99" s="36"/>
      <c r="AH99" s="36"/>
      <c r="AI99" s="36"/>
      <c r="AJ99" s="1"/>
      <c r="AK99" s="1"/>
      <c r="AL99" s="1"/>
      <c r="AM99" s="1"/>
      <c r="AN99" s="1"/>
      <c r="AO99" s="1"/>
      <c r="AP99" s="1"/>
    </row>
    <row r="100" spans="1:42" x14ac:dyDescent="0.2">
      <c r="A100" s="120"/>
      <c r="B100" s="116"/>
      <c r="C100" s="116"/>
      <c r="D100" s="36"/>
      <c r="E100" s="36"/>
      <c r="F100" s="109"/>
      <c r="G100" s="36"/>
      <c r="H100" s="36"/>
      <c r="I100" s="36"/>
      <c r="J100" s="36"/>
      <c r="K100" s="118"/>
      <c r="L100" s="119"/>
      <c r="M100" s="119"/>
      <c r="N100" s="119"/>
      <c r="O100" s="118"/>
      <c r="P100" s="118"/>
      <c r="Q100" s="118"/>
      <c r="R100" s="118"/>
      <c r="S100" s="38"/>
      <c r="T100" s="38"/>
      <c r="U100" s="38"/>
      <c r="V100" s="38"/>
      <c r="W100" s="38"/>
      <c r="X100" s="38"/>
      <c r="Y100" s="38"/>
      <c r="Z100" s="36"/>
      <c r="AA100" s="36"/>
      <c r="AB100" s="36"/>
      <c r="AC100" s="36"/>
      <c r="AD100" s="36"/>
      <c r="AE100" s="36"/>
      <c r="AF100" s="36"/>
      <c r="AG100" s="36"/>
      <c r="AH100" s="36"/>
      <c r="AI100" s="36"/>
      <c r="AJ100" s="1"/>
      <c r="AK100" s="1"/>
      <c r="AL100" s="1"/>
      <c r="AM100" s="1"/>
      <c r="AN100" s="1"/>
      <c r="AO100" s="1"/>
      <c r="AP100" s="1"/>
    </row>
    <row r="101" spans="1:42" x14ac:dyDescent="0.2">
      <c r="A101" s="120"/>
      <c r="B101" s="116"/>
      <c r="C101" s="116"/>
      <c r="D101" s="36"/>
      <c r="E101" s="36"/>
      <c r="F101" s="109"/>
      <c r="G101" s="36"/>
      <c r="H101" s="36"/>
      <c r="I101" s="36"/>
      <c r="J101" s="36"/>
      <c r="K101" s="118"/>
      <c r="L101" s="119"/>
      <c r="M101" s="119"/>
      <c r="N101" s="119"/>
      <c r="O101" s="118"/>
      <c r="P101" s="118"/>
      <c r="Q101" s="118"/>
      <c r="R101" s="118"/>
      <c r="S101" s="118"/>
      <c r="T101" s="118"/>
      <c r="U101" s="118"/>
      <c r="V101" s="118"/>
      <c r="W101" s="118"/>
      <c r="X101" s="118"/>
      <c r="Y101" s="118"/>
      <c r="Z101" s="38"/>
      <c r="AA101" s="38"/>
      <c r="AB101" s="38"/>
      <c r="AC101" s="38"/>
      <c r="AD101" s="38"/>
      <c r="AE101" s="38"/>
      <c r="AF101" s="38"/>
      <c r="AG101" s="38"/>
      <c r="AH101" s="38"/>
      <c r="AI101" s="38"/>
      <c r="AJ101" s="1"/>
      <c r="AK101" s="1"/>
      <c r="AL101" s="1"/>
      <c r="AM101" s="1"/>
      <c r="AN101" s="1"/>
      <c r="AO101" s="1"/>
      <c r="AP101" s="1"/>
    </row>
    <row r="102" spans="1:42" x14ac:dyDescent="0.2">
      <c r="A102" s="36"/>
      <c r="B102" s="116"/>
      <c r="C102" s="116"/>
      <c r="D102" s="36"/>
      <c r="E102" s="36"/>
      <c r="F102" s="109"/>
      <c r="G102" s="36"/>
      <c r="H102" s="36"/>
      <c r="I102" s="36"/>
      <c r="J102" s="36"/>
      <c r="K102" s="118"/>
      <c r="L102" s="119"/>
      <c r="M102" s="119"/>
      <c r="N102" s="119"/>
      <c r="O102" s="118"/>
      <c r="P102" s="118"/>
      <c r="Q102" s="118"/>
      <c r="R102" s="118"/>
      <c r="S102" s="38"/>
      <c r="T102" s="38"/>
      <c r="U102" s="38"/>
      <c r="V102" s="38"/>
      <c r="W102" s="38"/>
      <c r="X102" s="38"/>
      <c r="Y102" s="38"/>
      <c r="Z102" s="36"/>
      <c r="AA102" s="36"/>
      <c r="AB102" s="36"/>
      <c r="AC102" s="36"/>
      <c r="AD102" s="36"/>
      <c r="AE102" s="36"/>
      <c r="AF102" s="36"/>
      <c r="AG102" s="36"/>
      <c r="AH102" s="36"/>
      <c r="AI102" s="36"/>
      <c r="AJ102" s="1"/>
      <c r="AK102" s="1"/>
      <c r="AL102" s="1"/>
      <c r="AM102" s="1"/>
      <c r="AN102" s="1"/>
      <c r="AO102" s="1"/>
      <c r="AP102" s="1"/>
    </row>
    <row r="103" spans="1:42" ht="12.75" customHeight="1" x14ac:dyDescent="0.2">
      <c r="A103" s="36"/>
      <c r="B103" s="116"/>
      <c r="C103" s="116"/>
      <c r="D103" s="36"/>
      <c r="E103" s="36"/>
      <c r="F103" s="109"/>
      <c r="G103" s="36"/>
      <c r="H103" s="36"/>
      <c r="I103" s="36"/>
      <c r="J103" s="36"/>
      <c r="K103" s="118"/>
      <c r="L103" s="119"/>
      <c r="M103" s="119"/>
      <c r="N103" s="119"/>
      <c r="O103" s="118"/>
      <c r="P103" s="118"/>
      <c r="Q103" s="118"/>
      <c r="R103" s="118"/>
      <c r="S103" s="38"/>
      <c r="T103" s="38"/>
      <c r="U103" s="38"/>
      <c r="V103" s="38"/>
      <c r="W103" s="38"/>
      <c r="X103" s="38"/>
      <c r="Y103" s="38"/>
      <c r="Z103" s="36"/>
      <c r="AA103" s="36"/>
      <c r="AB103" s="36"/>
      <c r="AC103" s="36"/>
      <c r="AD103" s="36"/>
      <c r="AE103" s="36"/>
      <c r="AF103" s="36"/>
      <c r="AG103" s="36"/>
      <c r="AH103" s="36"/>
      <c r="AI103" s="36"/>
      <c r="AJ103" s="1"/>
      <c r="AK103" s="1"/>
      <c r="AL103" s="1"/>
      <c r="AM103" s="1"/>
      <c r="AN103" s="1"/>
      <c r="AO103" s="1"/>
      <c r="AP103" s="1"/>
    </row>
    <row r="104" spans="1:42" x14ac:dyDescent="0.2">
      <c r="A104" s="36"/>
      <c r="B104" s="116"/>
      <c r="C104" s="116"/>
      <c r="D104" s="36"/>
      <c r="E104" s="36"/>
      <c r="F104" s="36"/>
      <c r="G104" s="36"/>
      <c r="H104" s="36"/>
      <c r="I104" s="36"/>
      <c r="J104" s="36"/>
      <c r="K104" s="118"/>
      <c r="L104" s="119"/>
      <c r="M104" s="119"/>
      <c r="N104" s="119"/>
      <c r="O104" s="118"/>
      <c r="P104" s="118"/>
      <c r="Q104" s="118"/>
      <c r="R104" s="118"/>
      <c r="S104" s="38"/>
      <c r="T104" s="38"/>
      <c r="U104" s="38"/>
      <c r="V104" s="38"/>
      <c r="W104" s="38"/>
      <c r="X104" s="38"/>
      <c r="Y104" s="38"/>
      <c r="Z104" s="36"/>
      <c r="AA104" s="36"/>
      <c r="AB104" s="36"/>
      <c r="AC104" s="36"/>
      <c r="AD104" s="36"/>
      <c r="AE104" s="36"/>
      <c r="AF104" s="36"/>
      <c r="AG104" s="36"/>
      <c r="AH104" s="36"/>
      <c r="AI104" s="36"/>
      <c r="AJ104" s="1"/>
      <c r="AK104" s="1"/>
      <c r="AL104" s="1"/>
      <c r="AM104" s="1"/>
      <c r="AN104" s="1"/>
      <c r="AO104" s="1"/>
      <c r="AP104" s="1"/>
    </row>
    <row r="105" spans="1:42" x14ac:dyDescent="0.2">
      <c r="A105" s="110"/>
      <c r="B105" s="116"/>
      <c r="C105" s="116"/>
      <c r="D105" s="36"/>
      <c r="E105" s="36"/>
      <c r="F105" s="36"/>
      <c r="G105" s="36"/>
      <c r="H105" s="36"/>
      <c r="I105" s="36"/>
      <c r="J105" s="36"/>
      <c r="K105" s="118"/>
      <c r="L105" s="119"/>
      <c r="M105" s="119"/>
      <c r="N105" s="119"/>
      <c r="O105" s="118"/>
      <c r="P105" s="118"/>
      <c r="Q105" s="118"/>
      <c r="R105" s="118"/>
      <c r="S105" s="38"/>
      <c r="T105" s="38"/>
      <c r="U105" s="38"/>
      <c r="V105" s="38"/>
      <c r="W105" s="38"/>
      <c r="X105" s="38"/>
      <c r="Y105" s="38"/>
      <c r="Z105" s="36"/>
      <c r="AA105" s="36"/>
      <c r="AB105" s="36"/>
      <c r="AC105" s="36"/>
      <c r="AD105" s="36"/>
      <c r="AE105" s="36"/>
      <c r="AF105" s="36"/>
      <c r="AG105" s="36"/>
      <c r="AH105" s="36"/>
      <c r="AI105" s="36"/>
      <c r="AJ105" s="1"/>
      <c r="AK105" s="1"/>
      <c r="AL105" s="1"/>
      <c r="AM105" s="1"/>
      <c r="AN105" s="1"/>
      <c r="AO105" s="1"/>
      <c r="AP105" s="1"/>
    </row>
    <row r="106" spans="1:42" s="38" customFormat="1" x14ac:dyDescent="0.2">
      <c r="A106" s="110"/>
      <c r="B106" s="116"/>
      <c r="C106" s="116"/>
      <c r="D106" s="36"/>
      <c r="E106" s="36"/>
      <c r="F106" s="118"/>
      <c r="G106" s="36"/>
      <c r="H106" s="36"/>
      <c r="I106" s="36"/>
      <c r="J106" s="36"/>
      <c r="K106" s="118"/>
      <c r="L106" s="119"/>
      <c r="M106" s="119"/>
      <c r="N106" s="119"/>
      <c r="O106" s="118"/>
      <c r="P106" s="118"/>
      <c r="Q106" s="118"/>
      <c r="R106" s="118"/>
      <c r="S106" s="84"/>
      <c r="T106" s="84"/>
      <c r="U106" s="84"/>
      <c r="V106" s="84"/>
      <c r="W106" s="84"/>
      <c r="X106" s="84"/>
      <c r="Y106" s="84"/>
      <c r="Z106" s="36"/>
      <c r="AA106" s="36"/>
      <c r="AB106" s="36"/>
      <c r="AC106" s="36"/>
      <c r="AD106" s="36"/>
      <c r="AE106" s="36"/>
      <c r="AF106" s="36"/>
      <c r="AG106" s="36"/>
      <c r="AH106" s="36"/>
      <c r="AI106" s="36"/>
    </row>
    <row r="107" spans="1:42" x14ac:dyDescent="0.2">
      <c r="A107" s="36"/>
      <c r="B107" s="84"/>
      <c r="C107" s="84"/>
      <c r="D107" s="118"/>
      <c r="E107" s="118"/>
      <c r="F107" s="95"/>
      <c r="G107" s="118"/>
      <c r="H107" s="118"/>
      <c r="I107" s="118"/>
      <c r="J107" s="118"/>
      <c r="K107" s="118"/>
      <c r="L107" s="119"/>
      <c r="M107" s="119"/>
      <c r="N107" s="119"/>
      <c r="O107" s="118"/>
      <c r="P107" s="118"/>
      <c r="Q107" s="118"/>
      <c r="R107" s="118"/>
      <c r="S107" s="84"/>
      <c r="T107" s="84"/>
      <c r="U107" s="84"/>
      <c r="V107" s="84"/>
      <c r="W107" s="84"/>
      <c r="X107" s="84"/>
      <c r="Y107" s="84"/>
      <c r="Z107" s="36"/>
      <c r="AA107" s="36"/>
      <c r="AB107" s="36"/>
      <c r="AC107" s="36"/>
      <c r="AD107" s="36"/>
      <c r="AE107" s="36"/>
      <c r="AF107" s="36"/>
      <c r="AG107" s="36"/>
      <c r="AH107" s="36"/>
      <c r="AI107" s="36"/>
      <c r="AJ107" s="1"/>
      <c r="AK107" s="1"/>
      <c r="AL107" s="1"/>
      <c r="AM107" s="1"/>
      <c r="AN107" s="1"/>
      <c r="AO107" s="1"/>
      <c r="AP107" s="1"/>
    </row>
    <row r="108" spans="1:42" ht="12.75" customHeight="1" x14ac:dyDescent="0.2">
      <c r="A108" s="109"/>
      <c r="B108" s="84"/>
      <c r="C108" s="84"/>
      <c r="D108" s="109"/>
      <c r="E108" s="109"/>
      <c r="F108" s="109"/>
      <c r="G108" s="109"/>
      <c r="H108" s="109"/>
      <c r="I108" s="109"/>
      <c r="J108" s="109"/>
      <c r="K108" s="118"/>
      <c r="L108" s="119"/>
      <c r="M108" s="119"/>
      <c r="N108" s="119"/>
      <c r="O108" s="118"/>
      <c r="P108" s="118"/>
      <c r="Q108" s="118"/>
      <c r="R108" s="118"/>
      <c r="S108" s="84"/>
      <c r="T108" s="84"/>
      <c r="U108" s="84"/>
      <c r="V108" s="84"/>
      <c r="W108" s="84"/>
      <c r="X108" s="84"/>
      <c r="Y108" s="84"/>
      <c r="Z108" s="36"/>
      <c r="AA108" s="36"/>
      <c r="AB108" s="36"/>
      <c r="AC108" s="36"/>
      <c r="AD108" s="36"/>
      <c r="AE108" s="36"/>
      <c r="AF108" s="36"/>
      <c r="AG108" s="36"/>
      <c r="AH108" s="36"/>
      <c r="AI108" s="36"/>
      <c r="AJ108" s="1"/>
      <c r="AK108" s="1"/>
      <c r="AL108" s="1"/>
      <c r="AM108" s="1"/>
      <c r="AN108" s="1"/>
      <c r="AO108" s="1"/>
      <c r="AP108" s="1"/>
    </row>
    <row r="109" spans="1:42" x14ac:dyDescent="0.2">
      <c r="A109" s="109"/>
      <c r="B109" s="84"/>
      <c r="C109" s="84"/>
      <c r="D109" s="109"/>
      <c r="E109" s="109"/>
      <c r="F109" s="109"/>
      <c r="G109" s="109"/>
      <c r="H109" s="109"/>
      <c r="I109" s="109"/>
      <c r="J109" s="109"/>
      <c r="K109" s="118"/>
      <c r="L109" s="119"/>
      <c r="M109" s="119"/>
      <c r="N109" s="119"/>
      <c r="O109" s="118"/>
      <c r="P109" s="118"/>
      <c r="Q109" s="118"/>
      <c r="R109" s="118"/>
      <c r="S109" s="84"/>
      <c r="T109" s="84"/>
      <c r="U109" s="84"/>
      <c r="V109" s="84"/>
      <c r="W109" s="84"/>
      <c r="X109" s="84"/>
      <c r="Y109" s="84"/>
      <c r="Z109" s="36"/>
      <c r="AA109" s="36"/>
      <c r="AB109" s="36"/>
      <c r="AC109" s="36"/>
      <c r="AD109" s="36"/>
      <c r="AE109" s="36"/>
      <c r="AF109" s="36"/>
      <c r="AG109" s="36"/>
      <c r="AH109" s="36"/>
      <c r="AI109" s="36"/>
      <c r="AJ109" s="1"/>
      <c r="AK109" s="1"/>
      <c r="AL109" s="1"/>
      <c r="AM109" s="1"/>
      <c r="AN109" s="1"/>
      <c r="AO109" s="1"/>
      <c r="AP109" s="1"/>
    </row>
    <row r="110" spans="1:42" x14ac:dyDescent="0.2">
      <c r="A110" s="109"/>
      <c r="B110" s="116"/>
      <c r="C110" s="116"/>
      <c r="D110" s="109"/>
      <c r="E110" s="109"/>
      <c r="F110" s="109"/>
      <c r="G110" s="109"/>
      <c r="H110" s="109"/>
      <c r="I110" s="109"/>
      <c r="J110" s="109"/>
      <c r="K110" s="118"/>
      <c r="L110" s="119"/>
      <c r="M110" s="119"/>
      <c r="N110" s="119"/>
      <c r="O110" s="118"/>
      <c r="P110" s="118"/>
      <c r="Q110" s="118"/>
      <c r="R110" s="118"/>
      <c r="S110" s="84"/>
      <c r="T110" s="84"/>
      <c r="U110" s="84"/>
      <c r="V110" s="84"/>
      <c r="W110" s="84"/>
      <c r="X110" s="84"/>
      <c r="Y110" s="84"/>
      <c r="Z110" s="36"/>
      <c r="AA110" s="36"/>
      <c r="AB110" s="36"/>
      <c r="AC110" s="36"/>
      <c r="AD110" s="36"/>
      <c r="AE110" s="36"/>
      <c r="AF110" s="36"/>
      <c r="AG110" s="36"/>
      <c r="AH110" s="36"/>
      <c r="AI110" s="36"/>
      <c r="AJ110" s="1"/>
      <c r="AK110" s="1"/>
      <c r="AL110" s="1"/>
      <c r="AM110" s="1"/>
      <c r="AN110" s="1"/>
      <c r="AO110" s="1"/>
      <c r="AP110" s="1"/>
    </row>
    <row r="111" spans="1:42" x14ac:dyDescent="0.2">
      <c r="A111" s="113"/>
      <c r="B111" s="116"/>
      <c r="C111" s="116"/>
      <c r="D111" s="113"/>
      <c r="E111" s="113"/>
      <c r="F111" s="113"/>
      <c r="G111" s="113"/>
      <c r="H111" s="113"/>
      <c r="I111" s="113"/>
      <c r="J111" s="113"/>
      <c r="K111" s="118"/>
      <c r="L111" s="119"/>
      <c r="M111" s="112"/>
      <c r="N111" s="112"/>
      <c r="O111" s="36"/>
      <c r="P111" s="36"/>
      <c r="Q111" s="36"/>
      <c r="R111" s="36"/>
      <c r="S111" s="84"/>
      <c r="T111" s="84"/>
      <c r="U111" s="84"/>
      <c r="V111" s="84"/>
      <c r="W111" s="84"/>
      <c r="X111" s="84"/>
      <c r="Y111" s="84"/>
      <c r="Z111" s="36"/>
      <c r="AA111" s="36"/>
      <c r="AB111" s="36"/>
      <c r="AC111" s="36"/>
      <c r="AD111" s="36"/>
      <c r="AE111" s="36"/>
      <c r="AF111" s="36"/>
      <c r="AG111" s="36"/>
      <c r="AH111" s="36"/>
      <c r="AI111" s="36"/>
      <c r="AJ111" s="1"/>
      <c r="AK111" s="1"/>
      <c r="AL111" s="1"/>
      <c r="AM111" s="1"/>
      <c r="AN111" s="1"/>
      <c r="AO111" s="1"/>
      <c r="AP111" s="1"/>
    </row>
    <row r="112" spans="1:42" x14ac:dyDescent="0.2">
      <c r="A112" s="113"/>
      <c r="B112" s="116"/>
      <c r="C112" s="116"/>
      <c r="D112" s="113"/>
      <c r="E112" s="113"/>
      <c r="F112" s="113"/>
      <c r="G112" s="113"/>
      <c r="H112" s="113"/>
      <c r="I112" s="113"/>
      <c r="J112" s="113"/>
      <c r="K112" s="118"/>
      <c r="L112" s="119"/>
      <c r="M112" s="112"/>
      <c r="N112" s="112"/>
      <c r="O112" s="36"/>
      <c r="P112" s="36"/>
      <c r="Q112" s="36"/>
      <c r="R112" s="36"/>
      <c r="S112" s="84"/>
      <c r="T112" s="84"/>
      <c r="U112" s="84"/>
      <c r="V112" s="84"/>
      <c r="W112" s="84"/>
      <c r="X112" s="84"/>
      <c r="Y112" s="84"/>
      <c r="Z112" s="36"/>
      <c r="AA112" s="36"/>
      <c r="AB112" s="36"/>
      <c r="AC112" s="36"/>
      <c r="AD112" s="36"/>
      <c r="AE112" s="36"/>
      <c r="AF112" s="36"/>
      <c r="AG112" s="36"/>
      <c r="AH112" s="36"/>
      <c r="AI112" s="36"/>
      <c r="AJ112" s="1"/>
      <c r="AK112" s="1"/>
      <c r="AL112" s="1"/>
      <c r="AM112" s="1"/>
      <c r="AN112" s="1"/>
      <c r="AO112" s="1"/>
      <c r="AP112" s="1"/>
    </row>
    <row r="113" spans="1:42" x14ac:dyDescent="0.2">
      <c r="A113" s="109"/>
      <c r="B113" s="116"/>
      <c r="C113" s="116"/>
      <c r="D113" s="109"/>
      <c r="E113" s="109"/>
      <c r="F113" s="109"/>
      <c r="G113" s="109"/>
      <c r="H113" s="109"/>
      <c r="I113" s="109"/>
      <c r="J113" s="109"/>
      <c r="K113" s="118"/>
      <c r="L113" s="119"/>
      <c r="M113" s="112"/>
      <c r="N113" s="112"/>
      <c r="O113" s="36"/>
      <c r="P113" s="36"/>
      <c r="Q113" s="36"/>
      <c r="R113" s="36"/>
      <c r="S113" s="84"/>
      <c r="T113" s="84"/>
      <c r="U113" s="84"/>
      <c r="V113" s="84"/>
      <c r="W113" s="84"/>
      <c r="X113" s="84"/>
      <c r="Y113" s="84"/>
      <c r="Z113" s="36"/>
      <c r="AA113" s="36"/>
      <c r="AB113" s="36"/>
      <c r="AC113" s="36"/>
      <c r="AD113" s="36"/>
      <c r="AE113" s="36"/>
      <c r="AF113" s="36"/>
      <c r="AG113" s="36"/>
      <c r="AH113" s="36"/>
      <c r="AI113" s="36"/>
      <c r="AJ113" s="1"/>
      <c r="AK113" s="1"/>
      <c r="AL113" s="1"/>
      <c r="AM113" s="1"/>
      <c r="AN113" s="1"/>
      <c r="AO113" s="1"/>
      <c r="AP113" s="1"/>
    </row>
    <row r="114" spans="1:42" x14ac:dyDescent="0.2">
      <c r="A114" s="114"/>
      <c r="B114" s="116"/>
      <c r="C114" s="116"/>
      <c r="D114" s="114"/>
      <c r="E114" s="114"/>
      <c r="F114" s="114"/>
      <c r="G114" s="114"/>
      <c r="H114" s="114"/>
      <c r="I114" s="114"/>
      <c r="J114" s="114"/>
      <c r="K114" s="118"/>
      <c r="L114" s="119"/>
      <c r="M114" s="112"/>
      <c r="N114" s="112"/>
      <c r="O114" s="36"/>
      <c r="P114" s="36"/>
      <c r="Q114" s="36"/>
      <c r="R114" s="36"/>
      <c r="S114" s="84"/>
      <c r="T114" s="84"/>
      <c r="U114" s="84"/>
      <c r="V114" s="84"/>
      <c r="W114" s="84"/>
      <c r="X114" s="84"/>
      <c r="Y114" s="84"/>
      <c r="Z114" s="36"/>
      <c r="AA114" s="36"/>
      <c r="AB114" s="36"/>
      <c r="AC114" s="36"/>
      <c r="AD114" s="36"/>
      <c r="AE114" s="36"/>
      <c r="AF114" s="36"/>
      <c r="AG114" s="36"/>
      <c r="AH114" s="36"/>
      <c r="AI114" s="36"/>
      <c r="AJ114" s="1"/>
      <c r="AK114" s="1"/>
      <c r="AL114" s="1"/>
      <c r="AM114" s="1"/>
      <c r="AN114" s="1"/>
      <c r="AO114" s="1"/>
      <c r="AP114" s="1"/>
    </row>
    <row r="115" spans="1:42" s="36" customFormat="1" x14ac:dyDescent="0.2">
      <c r="A115" s="109"/>
      <c r="B115" s="116"/>
      <c r="C115" s="116"/>
      <c r="D115" s="114"/>
      <c r="E115" s="114"/>
      <c r="F115" s="114"/>
      <c r="G115" s="114"/>
      <c r="H115" s="114"/>
      <c r="I115" s="114"/>
      <c r="J115" s="114"/>
      <c r="K115" s="118"/>
      <c r="L115" s="119"/>
      <c r="M115" s="112"/>
      <c r="N115" s="112"/>
      <c r="O115" s="84"/>
      <c r="P115" s="84"/>
      <c r="Q115" s="84"/>
      <c r="R115" s="84"/>
      <c r="S115" s="84"/>
      <c r="T115" s="84"/>
      <c r="U115" s="84"/>
      <c r="V115" s="84"/>
      <c r="W115" s="84"/>
      <c r="X115" s="84"/>
      <c r="Y115" s="84"/>
    </row>
    <row r="116" spans="1:42" s="36" customFormat="1" x14ac:dyDescent="0.2">
      <c r="A116" s="109"/>
      <c r="B116" s="116"/>
      <c r="C116" s="116"/>
      <c r="D116" s="109"/>
      <c r="E116" s="109"/>
      <c r="F116" s="109"/>
      <c r="G116" s="109"/>
      <c r="H116" s="109"/>
      <c r="I116" s="109"/>
      <c r="J116" s="109"/>
      <c r="K116" s="118"/>
      <c r="L116" s="119"/>
      <c r="M116" s="112"/>
      <c r="N116" s="112"/>
      <c r="O116" s="84"/>
      <c r="P116" s="84"/>
      <c r="Q116" s="84"/>
      <c r="R116" s="84"/>
      <c r="S116" s="84"/>
      <c r="T116" s="84"/>
      <c r="U116" s="84"/>
      <c r="V116" s="84"/>
      <c r="W116" s="84"/>
      <c r="X116" s="84"/>
      <c r="Y116" s="84"/>
    </row>
    <row r="117" spans="1:42" s="36" customFormat="1" x14ac:dyDescent="0.2">
      <c r="A117" s="109"/>
      <c r="B117" s="116"/>
      <c r="C117" s="116"/>
      <c r="D117" s="109"/>
      <c r="E117" s="109"/>
      <c r="F117" s="109"/>
      <c r="G117" s="109"/>
      <c r="H117" s="109"/>
      <c r="I117" s="109"/>
      <c r="J117" s="109"/>
      <c r="K117" s="118"/>
      <c r="L117" s="119"/>
      <c r="M117" s="112"/>
      <c r="N117" s="112"/>
      <c r="O117" s="84"/>
      <c r="P117" s="84"/>
      <c r="Q117" s="84"/>
      <c r="R117" s="84"/>
      <c r="S117" s="38"/>
      <c r="T117" s="38"/>
      <c r="U117" s="38"/>
      <c r="V117" s="38"/>
      <c r="W117" s="38"/>
      <c r="X117" s="38"/>
      <c r="Y117" s="38"/>
    </row>
    <row r="118" spans="1:42" s="36" customFormat="1" x14ac:dyDescent="0.2">
      <c r="A118" s="109"/>
      <c r="B118" s="116"/>
      <c r="C118" s="116"/>
      <c r="D118" s="109"/>
      <c r="E118" s="109"/>
      <c r="F118" s="109"/>
      <c r="G118" s="109"/>
      <c r="H118" s="109"/>
      <c r="I118" s="109"/>
      <c r="J118" s="109"/>
      <c r="L118" s="112"/>
      <c r="M118" s="112"/>
      <c r="N118" s="112"/>
      <c r="O118" s="84"/>
      <c r="P118" s="84"/>
      <c r="Q118" s="84"/>
      <c r="R118" s="84"/>
      <c r="S118" s="38"/>
      <c r="T118" s="38"/>
      <c r="U118" s="38"/>
      <c r="V118" s="38"/>
      <c r="W118" s="38"/>
      <c r="X118" s="38"/>
      <c r="Y118" s="38"/>
    </row>
    <row r="119" spans="1:42" s="36" customFormat="1" x14ac:dyDescent="0.2">
      <c r="A119" s="109"/>
      <c r="B119" s="116"/>
      <c r="C119" s="116"/>
      <c r="D119" s="109"/>
      <c r="E119" s="109"/>
      <c r="F119" s="109"/>
      <c r="G119" s="109"/>
      <c r="H119" s="109"/>
      <c r="I119" s="109"/>
      <c r="J119" s="109"/>
      <c r="L119" s="112"/>
      <c r="M119" s="112"/>
      <c r="N119" s="112"/>
      <c r="O119" s="84"/>
      <c r="P119" s="84"/>
      <c r="Q119" s="84"/>
      <c r="R119" s="84"/>
      <c r="S119" s="84"/>
      <c r="T119" s="84"/>
      <c r="U119" s="84"/>
      <c r="V119" s="84"/>
      <c r="W119" s="84"/>
      <c r="X119" s="84"/>
      <c r="Y119" s="84"/>
    </row>
    <row r="120" spans="1:42" s="36" customFormat="1" x14ac:dyDescent="0.2">
      <c r="A120" s="109"/>
      <c r="B120" s="116"/>
      <c r="C120" s="116"/>
      <c r="D120" s="109"/>
      <c r="E120" s="109"/>
      <c r="F120" s="109"/>
      <c r="G120" s="109"/>
      <c r="H120" s="109"/>
      <c r="I120" s="109"/>
      <c r="J120" s="109"/>
      <c r="L120" s="112"/>
      <c r="M120" s="112"/>
      <c r="N120" s="112"/>
      <c r="O120" s="84"/>
      <c r="P120" s="84"/>
      <c r="Q120" s="84"/>
      <c r="R120" s="84"/>
      <c r="S120" s="84"/>
      <c r="T120" s="84"/>
      <c r="U120" s="84"/>
      <c r="V120" s="84"/>
      <c r="W120" s="84"/>
      <c r="X120" s="84"/>
      <c r="Y120" s="84"/>
    </row>
    <row r="121" spans="1:42" s="36" customFormat="1" x14ac:dyDescent="0.2">
      <c r="A121" s="120"/>
      <c r="B121" s="116"/>
      <c r="C121" s="116"/>
      <c r="F121" s="84"/>
      <c r="L121" s="112"/>
      <c r="M121" s="112"/>
      <c r="N121" s="112"/>
      <c r="O121" s="84"/>
      <c r="P121" s="84"/>
      <c r="Q121" s="84"/>
      <c r="R121" s="84"/>
      <c r="S121" s="84"/>
      <c r="T121" s="84"/>
      <c r="U121" s="84"/>
      <c r="V121" s="84"/>
      <c r="W121" s="84"/>
      <c r="X121" s="84"/>
      <c r="Y121" s="84"/>
    </row>
    <row r="122" spans="1:42" s="36" customFormat="1" x14ac:dyDescent="0.2">
      <c r="A122" s="120"/>
      <c r="B122" s="116"/>
      <c r="C122" s="116"/>
      <c r="F122" s="84"/>
      <c r="L122" s="112"/>
      <c r="M122" s="112"/>
      <c r="N122" s="112"/>
      <c r="O122" s="84"/>
      <c r="P122" s="84"/>
      <c r="Q122" s="84"/>
      <c r="R122" s="84"/>
      <c r="S122" s="118"/>
      <c r="T122" s="118"/>
      <c r="U122" s="118"/>
      <c r="V122" s="118"/>
      <c r="W122" s="118"/>
      <c r="X122" s="118"/>
      <c r="Y122" s="118"/>
    </row>
    <row r="123" spans="1:42" s="36" customFormat="1" x14ac:dyDescent="0.2">
      <c r="A123" s="113"/>
      <c r="B123" s="116"/>
      <c r="C123" s="116"/>
      <c r="D123" s="38"/>
      <c r="E123" s="38"/>
      <c r="F123" s="84"/>
      <c r="G123" s="38"/>
      <c r="H123" s="38"/>
      <c r="I123" s="38"/>
      <c r="J123" s="38"/>
      <c r="K123" s="118"/>
      <c r="L123" s="119"/>
      <c r="M123" s="112"/>
      <c r="N123" s="112"/>
      <c r="O123" s="84"/>
      <c r="P123" s="84"/>
      <c r="Q123" s="84"/>
      <c r="R123" s="84"/>
      <c r="S123" s="118"/>
      <c r="T123" s="118"/>
      <c r="U123" s="118"/>
      <c r="V123" s="118"/>
      <c r="W123" s="118"/>
      <c r="X123" s="118"/>
      <c r="Y123" s="118"/>
    </row>
    <row r="124" spans="1:42" s="36" customFormat="1" x14ac:dyDescent="0.2">
      <c r="A124" s="113"/>
      <c r="B124" s="116"/>
      <c r="C124" s="116"/>
      <c r="F124" s="84"/>
      <c r="K124" s="118"/>
      <c r="L124" s="119"/>
      <c r="M124" s="112"/>
      <c r="N124" s="112"/>
      <c r="O124" s="84"/>
      <c r="P124" s="84"/>
      <c r="Q124" s="84"/>
      <c r="R124" s="84"/>
      <c r="S124" s="118"/>
      <c r="T124" s="118"/>
      <c r="U124" s="118"/>
      <c r="V124" s="118"/>
      <c r="W124" s="118"/>
      <c r="X124" s="118"/>
      <c r="Y124" s="118"/>
    </row>
    <row r="125" spans="1:42" s="36" customFormat="1" x14ac:dyDescent="0.2">
      <c r="B125" s="116"/>
      <c r="C125" s="116"/>
      <c r="D125" s="118"/>
      <c r="E125" s="118"/>
      <c r="F125" s="84"/>
      <c r="G125" s="118"/>
      <c r="H125" s="118"/>
      <c r="I125" s="118"/>
      <c r="J125" s="118"/>
      <c r="K125" s="118"/>
      <c r="L125" s="119"/>
      <c r="M125" s="112"/>
      <c r="N125" s="112"/>
      <c r="O125" s="84"/>
      <c r="P125" s="84"/>
      <c r="Q125" s="84"/>
      <c r="R125" s="84"/>
      <c r="S125" s="118"/>
      <c r="T125" s="118"/>
      <c r="U125" s="118"/>
      <c r="V125" s="118"/>
      <c r="W125" s="118"/>
      <c r="X125" s="118"/>
      <c r="Y125" s="118"/>
    </row>
    <row r="126" spans="1:42" s="36" customFormat="1" x14ac:dyDescent="0.2">
      <c r="A126" s="110"/>
      <c r="B126" s="116"/>
      <c r="C126" s="116"/>
      <c r="F126" s="84"/>
      <c r="K126" s="118"/>
      <c r="L126" s="119"/>
      <c r="M126" s="112"/>
      <c r="N126" s="112"/>
      <c r="O126" s="84"/>
      <c r="P126" s="84"/>
      <c r="Q126" s="84"/>
      <c r="R126" s="84"/>
      <c r="S126" s="118"/>
      <c r="T126" s="118"/>
      <c r="U126" s="118"/>
      <c r="V126" s="118"/>
      <c r="W126" s="118"/>
      <c r="X126" s="118"/>
      <c r="Y126" s="118"/>
    </row>
    <row r="127" spans="1:42" s="36" customFormat="1" x14ac:dyDescent="0.2">
      <c r="A127" s="110"/>
      <c r="B127" s="116"/>
      <c r="C127" s="116"/>
      <c r="F127" s="95"/>
      <c r="K127" s="118"/>
      <c r="L127" s="119"/>
      <c r="M127" s="112"/>
      <c r="N127" s="112"/>
      <c r="O127" s="84"/>
      <c r="P127" s="84"/>
      <c r="Q127" s="84"/>
      <c r="R127" s="84"/>
      <c r="S127" s="118"/>
      <c r="T127" s="118"/>
      <c r="U127" s="118"/>
      <c r="V127" s="118"/>
      <c r="W127" s="118"/>
      <c r="X127" s="118"/>
      <c r="Y127" s="118"/>
    </row>
    <row r="128" spans="1:42" s="36" customFormat="1" x14ac:dyDescent="0.2">
      <c r="B128" s="116"/>
      <c r="C128" s="116"/>
      <c r="F128" s="38"/>
      <c r="L128" s="112"/>
      <c r="M128" s="112"/>
      <c r="N128" s="112"/>
      <c r="O128" s="84"/>
      <c r="P128" s="84"/>
      <c r="Q128" s="84"/>
      <c r="R128" s="84"/>
      <c r="S128" s="118"/>
      <c r="T128" s="118"/>
      <c r="U128" s="118"/>
      <c r="V128" s="118"/>
      <c r="W128" s="118"/>
      <c r="X128" s="118"/>
      <c r="Y128" s="118"/>
    </row>
    <row r="129" spans="1:42" s="36" customFormat="1" x14ac:dyDescent="0.2">
      <c r="B129" s="116"/>
      <c r="C129" s="116"/>
      <c r="F129" s="95"/>
      <c r="L129" s="112"/>
      <c r="M129" s="112"/>
      <c r="N129" s="112"/>
      <c r="O129" s="84"/>
      <c r="P129" s="84"/>
      <c r="Q129" s="84"/>
      <c r="R129" s="84"/>
      <c r="S129" s="118"/>
      <c r="T129" s="118"/>
      <c r="U129" s="118"/>
      <c r="V129" s="118"/>
      <c r="W129" s="118"/>
      <c r="X129" s="118"/>
      <c r="Y129" s="118"/>
    </row>
    <row r="130" spans="1:42" s="36" customFormat="1" x14ac:dyDescent="0.2">
      <c r="B130" s="116"/>
      <c r="C130" s="116"/>
      <c r="F130" s="118"/>
      <c r="L130" s="112"/>
      <c r="M130" s="112"/>
      <c r="N130" s="112"/>
      <c r="O130" s="84"/>
      <c r="P130" s="84"/>
      <c r="Q130" s="84"/>
      <c r="R130" s="84"/>
      <c r="S130" s="118"/>
      <c r="T130" s="118"/>
      <c r="U130" s="118"/>
      <c r="V130" s="118"/>
      <c r="W130" s="118"/>
      <c r="X130" s="118"/>
      <c r="Y130" s="118"/>
    </row>
    <row r="131" spans="1:42" x14ac:dyDescent="0.2">
      <c r="A131" s="36"/>
      <c r="B131" s="116"/>
      <c r="C131" s="116"/>
      <c r="D131" s="36"/>
      <c r="E131" s="36"/>
      <c r="F131" s="36"/>
      <c r="G131" s="36"/>
      <c r="H131" s="36"/>
      <c r="I131" s="36"/>
      <c r="J131" s="36"/>
      <c r="K131" s="36"/>
      <c r="L131" s="112"/>
      <c r="M131" s="112"/>
      <c r="N131" s="112"/>
      <c r="O131" s="84"/>
      <c r="P131" s="84"/>
      <c r="Q131" s="84"/>
      <c r="R131" s="84"/>
      <c r="S131" s="118"/>
      <c r="T131" s="118"/>
      <c r="U131" s="118"/>
      <c r="V131" s="118"/>
      <c r="W131" s="118"/>
      <c r="X131" s="118"/>
      <c r="Y131" s="118"/>
      <c r="Z131" s="36"/>
      <c r="AA131" s="36"/>
      <c r="AB131" s="36"/>
      <c r="AC131" s="36"/>
      <c r="AD131" s="36"/>
      <c r="AE131" s="36"/>
      <c r="AF131" s="36"/>
      <c r="AG131" s="36"/>
      <c r="AH131" s="36"/>
      <c r="AI131" s="36"/>
      <c r="AJ131" s="1"/>
      <c r="AK131" s="1"/>
      <c r="AL131" s="1"/>
      <c r="AM131" s="1"/>
      <c r="AN131" s="1"/>
      <c r="AO131" s="1"/>
      <c r="AP131" s="1"/>
    </row>
    <row r="132" spans="1:42" x14ac:dyDescent="0.2">
      <c r="A132" s="36"/>
      <c r="B132" s="84"/>
      <c r="C132" s="84"/>
      <c r="D132" s="36"/>
      <c r="E132" s="36"/>
      <c r="F132" s="36"/>
      <c r="G132" s="36"/>
      <c r="H132" s="36"/>
      <c r="I132" s="36"/>
      <c r="J132" s="36"/>
      <c r="K132" s="36"/>
      <c r="L132" s="112"/>
      <c r="M132" s="112"/>
      <c r="N132" s="112"/>
      <c r="O132" s="84"/>
      <c r="P132" s="84"/>
      <c r="Q132" s="84"/>
      <c r="R132" s="84"/>
      <c r="S132" s="118"/>
      <c r="T132" s="118"/>
      <c r="U132" s="118"/>
      <c r="V132" s="118"/>
      <c r="W132" s="118"/>
      <c r="X132" s="118"/>
      <c r="Y132" s="118"/>
      <c r="Z132" s="36"/>
      <c r="AA132" s="36"/>
      <c r="AB132" s="36"/>
      <c r="AC132" s="36"/>
      <c r="AD132" s="36"/>
      <c r="AE132" s="36"/>
      <c r="AF132" s="36"/>
      <c r="AG132" s="36"/>
      <c r="AH132" s="36"/>
      <c r="AI132" s="36"/>
      <c r="AJ132" s="1"/>
      <c r="AK132" s="1"/>
      <c r="AL132" s="1"/>
      <c r="AM132" s="1"/>
      <c r="AN132" s="1"/>
      <c r="AO132" s="1"/>
      <c r="AP132" s="1"/>
    </row>
    <row r="133" spans="1:42" x14ac:dyDescent="0.2">
      <c r="A133" s="36"/>
      <c r="B133" s="84"/>
      <c r="C133" s="84"/>
      <c r="D133" s="36"/>
      <c r="E133" s="36"/>
      <c r="F133" s="36"/>
      <c r="G133" s="36"/>
      <c r="H133" s="36"/>
      <c r="I133" s="36"/>
      <c r="J133" s="36"/>
      <c r="K133" s="36"/>
      <c r="L133" s="112"/>
      <c r="M133" s="112"/>
      <c r="N133" s="112"/>
      <c r="O133" s="84"/>
      <c r="P133" s="84"/>
      <c r="Q133" s="84"/>
      <c r="R133" s="84"/>
      <c r="S133" s="121"/>
      <c r="T133" s="121"/>
      <c r="U133" s="121"/>
      <c r="V133" s="121"/>
      <c r="W133" s="121"/>
      <c r="X133" s="121"/>
      <c r="Y133" s="121"/>
      <c r="Z133" s="36"/>
      <c r="AA133" s="36"/>
      <c r="AB133" s="36"/>
      <c r="AC133" s="36"/>
      <c r="AD133" s="36"/>
      <c r="AE133" s="36"/>
      <c r="AF133" s="36"/>
      <c r="AG133" s="36"/>
      <c r="AH133" s="36"/>
      <c r="AI133" s="36"/>
      <c r="AJ133" s="1"/>
      <c r="AK133" s="1"/>
      <c r="AL133" s="1"/>
      <c r="AM133" s="1"/>
      <c r="AN133" s="1"/>
      <c r="AO133" s="1"/>
      <c r="AP133" s="1"/>
    </row>
    <row r="134" spans="1:42" x14ac:dyDescent="0.2">
      <c r="A134" s="36"/>
      <c r="B134" s="84"/>
      <c r="C134" s="84"/>
      <c r="D134" s="36"/>
      <c r="E134" s="36"/>
      <c r="F134" s="36"/>
      <c r="G134" s="36"/>
      <c r="H134" s="36"/>
      <c r="I134" s="36"/>
      <c r="J134" s="36"/>
      <c r="K134" s="36"/>
      <c r="L134" s="112"/>
      <c r="M134" s="112"/>
      <c r="N134" s="112"/>
      <c r="O134" s="84"/>
      <c r="P134" s="84"/>
      <c r="Q134" s="84"/>
      <c r="R134" s="84"/>
      <c r="S134" s="121"/>
      <c r="T134" s="121"/>
      <c r="U134" s="121"/>
      <c r="V134" s="121"/>
      <c r="W134" s="121"/>
      <c r="X134" s="121"/>
      <c r="Y134" s="121"/>
      <c r="Z134" s="36"/>
      <c r="AA134" s="36"/>
      <c r="AB134" s="36"/>
      <c r="AC134" s="36"/>
      <c r="AD134" s="36"/>
      <c r="AE134" s="36"/>
      <c r="AF134" s="36"/>
      <c r="AG134" s="36"/>
      <c r="AH134" s="36"/>
      <c r="AI134" s="36"/>
      <c r="AJ134" s="1"/>
      <c r="AK134" s="1"/>
      <c r="AL134" s="1"/>
      <c r="AM134" s="1"/>
      <c r="AN134" s="1"/>
      <c r="AO134" s="1"/>
      <c r="AP134" s="1"/>
    </row>
    <row r="135" spans="1:42" x14ac:dyDescent="0.2">
      <c r="A135" s="38"/>
      <c r="B135" s="84"/>
      <c r="C135" s="84"/>
      <c r="D135" s="36"/>
      <c r="E135" s="36"/>
      <c r="F135" s="36"/>
      <c r="G135" s="36"/>
      <c r="H135" s="36"/>
      <c r="I135" s="36"/>
      <c r="J135" s="36"/>
      <c r="K135" s="36"/>
      <c r="L135" s="112"/>
      <c r="M135" s="112"/>
      <c r="N135" s="112"/>
      <c r="O135" s="84"/>
      <c r="P135" s="84"/>
      <c r="Q135" s="84"/>
      <c r="R135" s="84"/>
      <c r="S135" s="121"/>
      <c r="T135" s="121"/>
      <c r="U135" s="121"/>
      <c r="V135" s="121"/>
      <c r="W135" s="121"/>
      <c r="X135" s="121"/>
      <c r="Y135" s="121"/>
      <c r="Z135" s="36"/>
      <c r="AA135" s="36"/>
      <c r="AB135" s="36"/>
      <c r="AC135" s="36"/>
      <c r="AD135" s="36"/>
      <c r="AE135" s="36"/>
      <c r="AF135" s="36"/>
      <c r="AG135" s="36"/>
      <c r="AH135" s="36"/>
      <c r="AI135" s="36"/>
      <c r="AJ135" s="1"/>
      <c r="AK135" s="1"/>
      <c r="AL135" s="1"/>
      <c r="AM135" s="1"/>
      <c r="AN135" s="1"/>
      <c r="AO135" s="1"/>
      <c r="AP135" s="1"/>
    </row>
    <row r="136" spans="1:42" x14ac:dyDescent="0.2">
      <c r="A136" s="36"/>
      <c r="B136" s="84"/>
      <c r="C136" s="84"/>
      <c r="D136" s="36"/>
      <c r="E136" s="36"/>
      <c r="F136" s="36"/>
      <c r="G136" s="36"/>
      <c r="H136" s="36"/>
      <c r="I136" s="36"/>
      <c r="J136" s="36"/>
      <c r="K136" s="36"/>
      <c r="L136" s="112"/>
      <c r="M136" s="112"/>
      <c r="N136" s="112"/>
      <c r="O136" s="84"/>
      <c r="P136" s="84"/>
      <c r="Q136" s="84"/>
      <c r="R136" s="84"/>
      <c r="S136" s="121"/>
      <c r="T136" s="121"/>
      <c r="U136" s="121"/>
      <c r="V136" s="121"/>
      <c r="W136" s="121"/>
      <c r="X136" s="121"/>
      <c r="Y136" s="121"/>
      <c r="Z136" s="36"/>
      <c r="AA136" s="36"/>
      <c r="AB136" s="36"/>
      <c r="AC136" s="36"/>
      <c r="AD136" s="36"/>
      <c r="AE136" s="36"/>
      <c r="AF136" s="36"/>
      <c r="AG136" s="36"/>
      <c r="AH136" s="36"/>
      <c r="AI136" s="36"/>
      <c r="AJ136" s="1"/>
      <c r="AK136" s="1"/>
      <c r="AL136" s="1"/>
      <c r="AM136" s="1"/>
      <c r="AN136" s="1"/>
      <c r="AO136" s="1"/>
      <c r="AP136" s="1"/>
    </row>
    <row r="137" spans="1:42" x14ac:dyDescent="0.2">
      <c r="A137" s="118"/>
      <c r="B137" s="84"/>
      <c r="C137" s="84"/>
      <c r="D137" s="36"/>
      <c r="E137" s="36"/>
      <c r="F137" s="95"/>
      <c r="G137" s="36"/>
      <c r="H137" s="36"/>
      <c r="I137" s="36"/>
      <c r="J137" s="36"/>
      <c r="K137" s="36"/>
      <c r="L137" s="112"/>
      <c r="M137" s="112"/>
      <c r="N137" s="112"/>
      <c r="O137" s="84"/>
      <c r="P137" s="84"/>
      <c r="Q137" s="84"/>
      <c r="R137" s="84"/>
      <c r="S137" s="121"/>
      <c r="T137" s="121"/>
      <c r="U137" s="121"/>
      <c r="V137" s="121"/>
      <c r="W137" s="121"/>
      <c r="X137" s="121"/>
      <c r="Y137" s="121"/>
      <c r="Z137" s="36"/>
      <c r="AA137" s="36"/>
      <c r="AB137" s="36"/>
      <c r="AC137" s="36"/>
      <c r="AD137" s="36"/>
      <c r="AE137" s="36"/>
      <c r="AF137" s="36"/>
      <c r="AG137" s="36"/>
      <c r="AH137" s="36"/>
      <c r="AI137" s="36"/>
      <c r="AJ137" s="1"/>
      <c r="AK137" s="1"/>
      <c r="AL137" s="1"/>
      <c r="AM137" s="1"/>
      <c r="AN137" s="1"/>
      <c r="AO137" s="1"/>
      <c r="AP137" s="1"/>
    </row>
    <row r="138" spans="1:42" x14ac:dyDescent="0.2">
      <c r="A138" s="122"/>
      <c r="B138" s="84"/>
      <c r="C138" s="84"/>
      <c r="D138" s="36"/>
      <c r="E138" s="36"/>
      <c r="F138" s="95"/>
      <c r="G138" s="36"/>
      <c r="H138" s="36"/>
      <c r="I138" s="36"/>
      <c r="J138" s="36"/>
      <c r="K138" s="36"/>
      <c r="L138" s="112"/>
      <c r="M138" s="112"/>
      <c r="N138" s="112"/>
      <c r="O138" s="84"/>
      <c r="P138" s="84"/>
      <c r="Q138" s="84"/>
      <c r="R138" s="84"/>
      <c r="S138" s="121"/>
      <c r="T138" s="121"/>
      <c r="U138" s="121"/>
      <c r="V138" s="121"/>
      <c r="W138" s="121"/>
      <c r="X138" s="121"/>
      <c r="Y138" s="121"/>
      <c r="Z138" s="36"/>
      <c r="AA138" s="36"/>
      <c r="AB138" s="36"/>
      <c r="AC138" s="36"/>
      <c r="AD138" s="36"/>
      <c r="AE138" s="36"/>
      <c r="AF138" s="36"/>
      <c r="AG138" s="36"/>
      <c r="AH138" s="36"/>
      <c r="AI138" s="36"/>
      <c r="AJ138" s="1"/>
      <c r="AK138" s="1"/>
      <c r="AL138" s="1"/>
      <c r="AM138" s="1"/>
      <c r="AN138" s="1"/>
      <c r="AO138" s="1"/>
      <c r="AP138" s="1"/>
    </row>
    <row r="139" spans="1:42" x14ac:dyDescent="0.2">
      <c r="A139" s="123"/>
      <c r="B139" s="84"/>
      <c r="C139" s="84"/>
      <c r="D139" s="36"/>
      <c r="E139" s="36"/>
      <c r="F139" s="95"/>
      <c r="G139" s="36"/>
      <c r="H139" s="36"/>
      <c r="I139" s="36"/>
      <c r="J139" s="36"/>
      <c r="K139" s="36"/>
      <c r="L139" s="112"/>
      <c r="M139" s="112"/>
      <c r="N139" s="112"/>
      <c r="O139" s="84"/>
      <c r="P139" s="84"/>
      <c r="Q139" s="84"/>
      <c r="R139" s="84"/>
      <c r="S139" s="121"/>
      <c r="T139" s="121"/>
      <c r="U139" s="121"/>
      <c r="V139" s="121"/>
      <c r="W139" s="121"/>
      <c r="X139" s="121"/>
      <c r="Y139" s="121"/>
      <c r="Z139" s="36"/>
      <c r="AA139" s="36"/>
      <c r="AB139" s="36"/>
      <c r="AC139" s="36"/>
      <c r="AD139" s="36"/>
      <c r="AE139" s="36"/>
      <c r="AF139" s="36"/>
      <c r="AG139" s="36"/>
      <c r="AH139" s="36"/>
      <c r="AI139" s="36"/>
      <c r="AJ139" s="1"/>
      <c r="AK139" s="1"/>
      <c r="AL139" s="1"/>
      <c r="AM139" s="1"/>
      <c r="AN139" s="1"/>
      <c r="AO139" s="1"/>
      <c r="AP139" s="1"/>
    </row>
    <row r="140" spans="1:42" x14ac:dyDescent="0.2">
      <c r="A140" s="123"/>
      <c r="B140" s="84"/>
      <c r="C140" s="84"/>
      <c r="D140" s="36"/>
      <c r="E140" s="36"/>
      <c r="F140" s="95"/>
      <c r="G140" s="36"/>
      <c r="H140" s="36"/>
      <c r="I140" s="36"/>
      <c r="J140" s="36"/>
      <c r="K140" s="36"/>
      <c r="L140" s="112"/>
      <c r="M140" s="112"/>
      <c r="N140" s="112"/>
      <c r="O140" s="84"/>
      <c r="P140" s="84"/>
      <c r="Q140" s="84"/>
      <c r="R140" s="84"/>
      <c r="S140" s="118"/>
      <c r="T140" s="118"/>
      <c r="U140" s="118"/>
      <c r="V140" s="118"/>
      <c r="W140" s="118"/>
      <c r="X140" s="118"/>
      <c r="Y140" s="118"/>
      <c r="Z140" s="36"/>
      <c r="AA140" s="36"/>
      <c r="AB140" s="36"/>
      <c r="AC140" s="36"/>
      <c r="AD140" s="36"/>
      <c r="AE140" s="36"/>
      <c r="AF140" s="36"/>
      <c r="AG140" s="36"/>
      <c r="AH140" s="36"/>
      <c r="AI140" s="36"/>
      <c r="AJ140" s="1"/>
      <c r="AK140" s="1"/>
      <c r="AL140" s="1"/>
      <c r="AM140" s="1"/>
      <c r="AN140" s="1"/>
      <c r="AO140" s="1"/>
      <c r="AP140" s="1"/>
    </row>
    <row r="141" spans="1:42" x14ac:dyDescent="0.2">
      <c r="A141" s="123"/>
      <c r="B141" s="84"/>
      <c r="C141" s="84"/>
      <c r="D141" s="36"/>
      <c r="E141" s="36"/>
      <c r="F141" s="95"/>
      <c r="G141" s="36"/>
      <c r="H141" s="36"/>
      <c r="I141" s="36"/>
      <c r="J141" s="36"/>
      <c r="K141" s="36"/>
      <c r="L141" s="112"/>
      <c r="M141" s="112"/>
      <c r="N141" s="112"/>
      <c r="O141" s="84"/>
      <c r="P141" s="84"/>
      <c r="Q141" s="84"/>
      <c r="R141" s="84"/>
      <c r="S141" s="118"/>
      <c r="T141" s="118"/>
      <c r="U141" s="118"/>
      <c r="V141" s="118"/>
      <c r="W141" s="118"/>
      <c r="X141" s="118"/>
      <c r="Y141" s="118"/>
      <c r="Z141" s="36"/>
      <c r="AA141" s="36"/>
      <c r="AB141" s="36"/>
      <c r="AC141" s="36"/>
      <c r="AD141" s="36"/>
      <c r="AE141" s="36"/>
      <c r="AF141" s="36"/>
      <c r="AG141" s="36"/>
      <c r="AH141" s="36"/>
      <c r="AI141" s="36"/>
      <c r="AJ141" s="1"/>
      <c r="AK141" s="1"/>
      <c r="AL141" s="1"/>
      <c r="AM141" s="1"/>
      <c r="AN141" s="1"/>
      <c r="AO141" s="1"/>
      <c r="AP141" s="1"/>
    </row>
    <row r="142" spans="1:42" x14ac:dyDescent="0.2">
      <c r="A142" s="120"/>
      <c r="B142" s="84"/>
      <c r="C142" s="84"/>
      <c r="D142" s="36"/>
      <c r="E142" s="36"/>
      <c r="F142" s="95"/>
      <c r="G142" s="36"/>
      <c r="H142" s="36"/>
      <c r="I142" s="36"/>
      <c r="J142" s="36"/>
      <c r="K142" s="36"/>
      <c r="L142" s="112"/>
      <c r="M142" s="112"/>
      <c r="N142" s="112"/>
      <c r="O142" s="84"/>
      <c r="P142" s="84"/>
      <c r="Q142" s="84"/>
      <c r="R142" s="84"/>
      <c r="S142" s="118"/>
      <c r="T142" s="118"/>
      <c r="U142" s="118"/>
      <c r="V142" s="118"/>
      <c r="W142" s="118"/>
      <c r="X142" s="118"/>
      <c r="Y142" s="118"/>
      <c r="Z142" s="36"/>
      <c r="AA142" s="36"/>
      <c r="AB142" s="36"/>
      <c r="AC142" s="36"/>
      <c r="AD142" s="36"/>
      <c r="AE142" s="36"/>
      <c r="AF142" s="36"/>
      <c r="AG142" s="36"/>
      <c r="AH142" s="36"/>
      <c r="AI142" s="36"/>
      <c r="AJ142" s="1"/>
      <c r="AK142" s="1"/>
      <c r="AL142" s="1"/>
      <c r="AM142" s="1"/>
      <c r="AN142" s="1"/>
      <c r="AO142" s="1"/>
      <c r="AP142" s="1"/>
    </row>
    <row r="143" spans="1:42" x14ac:dyDescent="0.2">
      <c r="A143" s="120"/>
      <c r="B143" s="84"/>
      <c r="C143" s="84"/>
      <c r="D143" s="36"/>
      <c r="E143" s="36"/>
      <c r="F143" s="95"/>
      <c r="G143" s="36"/>
      <c r="H143" s="36"/>
      <c r="I143" s="36"/>
      <c r="J143" s="36"/>
      <c r="K143" s="36"/>
      <c r="L143" s="112"/>
      <c r="M143" s="112"/>
      <c r="N143" s="112"/>
      <c r="O143" s="84"/>
      <c r="P143" s="84"/>
      <c r="Q143" s="84"/>
      <c r="R143" s="84"/>
      <c r="S143" s="116"/>
      <c r="T143" s="116"/>
      <c r="U143" s="116"/>
      <c r="V143" s="116"/>
      <c r="W143" s="116"/>
      <c r="X143" s="116"/>
      <c r="Y143" s="116"/>
      <c r="Z143" s="36"/>
      <c r="AA143" s="36"/>
      <c r="AB143" s="36"/>
      <c r="AC143" s="36"/>
      <c r="AD143" s="36"/>
      <c r="AE143" s="36"/>
      <c r="AF143" s="36"/>
      <c r="AG143" s="36"/>
      <c r="AH143" s="36"/>
      <c r="AI143" s="36"/>
      <c r="AJ143" s="1"/>
      <c r="AK143" s="1"/>
      <c r="AL143" s="1"/>
      <c r="AM143" s="1"/>
      <c r="AN143" s="1"/>
      <c r="AO143" s="1"/>
      <c r="AP143" s="1"/>
    </row>
    <row r="144" spans="1:42" x14ac:dyDescent="0.2">
      <c r="A144" s="120"/>
      <c r="B144" s="84"/>
      <c r="C144" s="84"/>
      <c r="D144" s="36"/>
      <c r="E144" s="36"/>
      <c r="F144" s="95"/>
      <c r="G144" s="36"/>
      <c r="H144" s="36"/>
      <c r="I144" s="36"/>
      <c r="J144" s="36"/>
      <c r="K144" s="36"/>
      <c r="L144" s="112"/>
      <c r="M144" s="112"/>
      <c r="N144" s="112"/>
      <c r="O144" s="84"/>
      <c r="P144" s="84"/>
      <c r="Q144" s="84"/>
      <c r="R144" s="84"/>
      <c r="S144" s="84"/>
      <c r="T144" s="84"/>
      <c r="U144" s="84"/>
      <c r="V144" s="84"/>
      <c r="W144" s="84"/>
      <c r="X144" s="84"/>
      <c r="Y144" s="84"/>
      <c r="Z144" s="36"/>
      <c r="AA144" s="36"/>
      <c r="AB144" s="36"/>
      <c r="AC144" s="36"/>
      <c r="AD144" s="36"/>
      <c r="AE144" s="36"/>
      <c r="AF144" s="36"/>
      <c r="AG144" s="36"/>
      <c r="AH144" s="36"/>
      <c r="AI144" s="36"/>
      <c r="AJ144" s="1"/>
      <c r="AK144" s="1"/>
      <c r="AL144" s="1"/>
      <c r="AM144" s="1"/>
      <c r="AN144" s="1"/>
      <c r="AO144" s="1"/>
      <c r="AP144" s="1"/>
    </row>
    <row r="145" spans="1:42" x14ac:dyDescent="0.2">
      <c r="A145" s="120"/>
      <c r="B145" s="84"/>
      <c r="C145" s="84"/>
      <c r="D145" s="36"/>
      <c r="E145" s="36"/>
      <c r="F145" s="95"/>
      <c r="G145" s="36"/>
      <c r="H145" s="36"/>
      <c r="I145" s="36"/>
      <c r="J145" s="36"/>
      <c r="K145" s="36"/>
      <c r="L145" s="112"/>
      <c r="M145" s="112"/>
      <c r="N145" s="112"/>
      <c r="O145" s="84"/>
      <c r="P145" s="84"/>
      <c r="Q145" s="84"/>
      <c r="R145" s="84"/>
      <c r="S145" s="84"/>
      <c r="T145" s="84"/>
      <c r="U145" s="84"/>
      <c r="V145" s="84"/>
      <c r="W145" s="84"/>
      <c r="X145" s="84"/>
      <c r="Y145" s="84"/>
      <c r="Z145" s="36"/>
      <c r="AA145" s="36"/>
      <c r="AB145" s="36"/>
      <c r="AC145" s="36"/>
      <c r="AD145" s="36"/>
      <c r="AE145" s="36"/>
      <c r="AF145" s="36"/>
      <c r="AG145" s="36"/>
      <c r="AH145" s="36"/>
      <c r="AI145" s="36"/>
      <c r="AJ145" s="1"/>
      <c r="AK145" s="1"/>
      <c r="AL145" s="1"/>
      <c r="AM145" s="1"/>
      <c r="AN145" s="1"/>
      <c r="AO145" s="1"/>
      <c r="AP145" s="1"/>
    </row>
    <row r="146" spans="1:42" x14ac:dyDescent="0.2">
      <c r="A146" s="120"/>
      <c r="B146" s="84"/>
      <c r="C146" s="84"/>
      <c r="D146" s="36"/>
      <c r="E146" s="36"/>
      <c r="F146" s="95"/>
      <c r="G146" s="36"/>
      <c r="H146" s="36"/>
      <c r="I146" s="36"/>
      <c r="J146" s="36"/>
      <c r="K146" s="36"/>
      <c r="L146" s="112"/>
      <c r="M146" s="112"/>
      <c r="N146" s="112"/>
      <c r="O146" s="84"/>
      <c r="P146" s="84"/>
      <c r="Q146" s="84"/>
      <c r="R146" s="84"/>
      <c r="S146" s="84"/>
      <c r="T146" s="84"/>
      <c r="U146" s="84"/>
      <c r="V146" s="84"/>
      <c r="W146" s="84"/>
      <c r="X146" s="84"/>
      <c r="Y146" s="84"/>
      <c r="Z146" s="118"/>
      <c r="AA146" s="118"/>
      <c r="AB146" s="118"/>
      <c r="AC146" s="118"/>
      <c r="AD146" s="118"/>
      <c r="AE146" s="118"/>
      <c r="AF146" s="118"/>
      <c r="AG146" s="118"/>
      <c r="AH146" s="118"/>
      <c r="AI146" s="118"/>
      <c r="AJ146" s="1"/>
      <c r="AK146" s="1"/>
      <c r="AL146" s="1"/>
      <c r="AM146" s="1"/>
      <c r="AN146" s="1"/>
      <c r="AO146" s="1"/>
      <c r="AP146" s="1"/>
    </row>
    <row r="147" spans="1:42" x14ac:dyDescent="0.2">
      <c r="A147" s="120"/>
      <c r="B147" s="84"/>
      <c r="C147" s="84"/>
      <c r="D147" s="36"/>
      <c r="E147" s="36"/>
      <c r="F147" s="95"/>
      <c r="G147" s="36"/>
      <c r="H147" s="36"/>
      <c r="I147" s="36"/>
      <c r="J147" s="36"/>
      <c r="K147" s="36"/>
      <c r="L147" s="112"/>
      <c r="M147" s="112"/>
      <c r="N147" s="112"/>
      <c r="O147" s="84"/>
      <c r="P147" s="84"/>
      <c r="Q147" s="84"/>
      <c r="R147" s="84"/>
      <c r="S147" s="84"/>
      <c r="T147" s="84"/>
      <c r="U147" s="84"/>
      <c r="V147" s="84"/>
      <c r="W147" s="84"/>
      <c r="X147" s="84"/>
      <c r="Y147" s="84"/>
      <c r="Z147" s="36"/>
      <c r="AA147" s="36"/>
      <c r="AB147" s="36"/>
      <c r="AC147" s="36"/>
      <c r="AD147" s="36"/>
      <c r="AE147" s="36"/>
      <c r="AF147" s="36"/>
      <c r="AG147" s="36"/>
      <c r="AH147" s="36"/>
      <c r="AI147" s="36"/>
      <c r="AJ147" s="1"/>
      <c r="AK147" s="1"/>
      <c r="AL147" s="1"/>
      <c r="AM147" s="1"/>
      <c r="AN147" s="1"/>
      <c r="AO147" s="1"/>
      <c r="AP147" s="1"/>
    </row>
    <row r="148" spans="1:42" x14ac:dyDescent="0.2">
      <c r="A148" s="36"/>
      <c r="B148" s="84"/>
      <c r="C148" s="84"/>
      <c r="D148" s="36"/>
      <c r="E148" s="36"/>
      <c r="F148" s="95"/>
      <c r="G148" s="36"/>
      <c r="H148" s="36"/>
      <c r="I148" s="36"/>
      <c r="J148" s="36"/>
      <c r="K148" s="36"/>
      <c r="L148" s="112"/>
      <c r="M148" s="112"/>
      <c r="N148" s="112"/>
      <c r="O148" s="84"/>
      <c r="P148" s="84"/>
      <c r="Q148" s="84"/>
      <c r="R148" s="84"/>
      <c r="S148" s="84"/>
      <c r="T148" s="84"/>
      <c r="U148" s="84"/>
      <c r="V148" s="84"/>
      <c r="W148" s="84"/>
      <c r="X148" s="84"/>
      <c r="Y148" s="84"/>
      <c r="Z148" s="36"/>
      <c r="AA148" s="36"/>
      <c r="AB148" s="36"/>
      <c r="AC148" s="36"/>
      <c r="AD148" s="36"/>
      <c r="AE148" s="36"/>
      <c r="AF148" s="36"/>
      <c r="AG148" s="36"/>
      <c r="AH148" s="36"/>
      <c r="AI148" s="36"/>
      <c r="AJ148" s="1"/>
      <c r="AK148" s="1"/>
      <c r="AL148" s="1"/>
      <c r="AM148" s="1"/>
      <c r="AN148" s="1"/>
      <c r="AO148" s="1"/>
      <c r="AP148" s="1"/>
    </row>
    <row r="149" spans="1:42" x14ac:dyDescent="0.2">
      <c r="A149" s="36"/>
      <c r="B149" s="84"/>
      <c r="C149" s="84"/>
      <c r="D149" s="36"/>
      <c r="E149" s="36"/>
      <c r="F149" s="95"/>
      <c r="G149" s="36"/>
      <c r="H149" s="36"/>
      <c r="I149" s="36"/>
      <c r="J149" s="36"/>
      <c r="K149" s="36"/>
      <c r="L149" s="112"/>
      <c r="M149" s="112"/>
      <c r="N149" s="112"/>
      <c r="O149" s="84"/>
      <c r="P149" s="84"/>
      <c r="Q149" s="84"/>
      <c r="R149" s="84"/>
      <c r="S149" s="84"/>
      <c r="T149" s="84"/>
      <c r="U149" s="84"/>
      <c r="V149" s="84"/>
      <c r="W149" s="84"/>
      <c r="X149" s="84"/>
      <c r="Y149" s="84"/>
      <c r="Z149" s="36"/>
      <c r="AA149" s="36"/>
      <c r="AB149" s="36"/>
      <c r="AC149" s="36"/>
      <c r="AD149" s="36"/>
      <c r="AE149" s="36"/>
      <c r="AF149" s="36"/>
      <c r="AG149" s="36"/>
      <c r="AH149" s="36"/>
      <c r="AI149" s="36"/>
      <c r="AJ149" s="1"/>
      <c r="AK149" s="1"/>
      <c r="AL149" s="1"/>
      <c r="AM149" s="1"/>
      <c r="AN149" s="1"/>
      <c r="AO149" s="1"/>
      <c r="AP149" s="1"/>
    </row>
    <row r="150" spans="1:42" x14ac:dyDescent="0.2">
      <c r="A150" s="36"/>
      <c r="B150" s="84"/>
      <c r="C150" s="84"/>
      <c r="D150" s="36"/>
      <c r="E150" s="36"/>
      <c r="F150" s="95"/>
      <c r="G150" s="36"/>
      <c r="H150" s="36"/>
      <c r="I150" s="36"/>
      <c r="J150" s="36"/>
      <c r="K150" s="36"/>
      <c r="L150" s="112"/>
      <c r="M150" s="112"/>
      <c r="N150" s="112"/>
      <c r="O150" s="84"/>
      <c r="P150" s="84"/>
      <c r="Q150" s="84"/>
      <c r="R150" s="84"/>
      <c r="S150" s="84"/>
      <c r="T150" s="84"/>
      <c r="U150" s="84"/>
      <c r="V150" s="84"/>
      <c r="W150" s="84"/>
      <c r="X150" s="84"/>
      <c r="Y150" s="84"/>
      <c r="Z150" s="36"/>
      <c r="AA150" s="36"/>
      <c r="AB150" s="36"/>
      <c r="AC150" s="36"/>
      <c r="AD150" s="36"/>
      <c r="AE150" s="36"/>
      <c r="AF150" s="36"/>
      <c r="AG150" s="36"/>
      <c r="AH150" s="36"/>
      <c r="AI150" s="36"/>
      <c r="AJ150" s="1"/>
      <c r="AK150" s="1"/>
      <c r="AL150" s="1"/>
      <c r="AM150" s="1"/>
      <c r="AN150" s="1"/>
      <c r="AO150" s="1"/>
      <c r="AP150" s="1"/>
    </row>
    <row r="151" spans="1:42" s="118" customFormat="1" x14ac:dyDescent="0.2">
      <c r="A151" s="110"/>
      <c r="B151" s="84"/>
      <c r="C151" s="84"/>
      <c r="D151" s="36"/>
      <c r="E151" s="36"/>
      <c r="F151" s="84"/>
      <c r="G151" s="36"/>
      <c r="H151" s="36"/>
      <c r="I151" s="36"/>
      <c r="J151" s="36"/>
      <c r="K151" s="36"/>
      <c r="L151" s="112"/>
      <c r="M151" s="112"/>
      <c r="N151" s="112"/>
      <c r="O151" s="84"/>
      <c r="P151" s="84"/>
      <c r="Q151" s="84"/>
      <c r="R151" s="84"/>
      <c r="S151" s="84"/>
      <c r="T151" s="84"/>
      <c r="U151" s="84"/>
      <c r="V151" s="84"/>
      <c r="W151" s="84"/>
      <c r="X151" s="84"/>
      <c r="Y151" s="84"/>
      <c r="Z151" s="36"/>
      <c r="AA151" s="36"/>
      <c r="AB151" s="36"/>
      <c r="AC151" s="36"/>
      <c r="AD151" s="36"/>
      <c r="AE151" s="36"/>
      <c r="AF151" s="36"/>
      <c r="AG151" s="36"/>
      <c r="AH151" s="36"/>
      <c r="AI151" s="36"/>
    </row>
    <row r="152" spans="1:42" x14ac:dyDescent="0.2">
      <c r="A152" s="110"/>
      <c r="B152" s="84"/>
      <c r="C152" s="84"/>
      <c r="D152" s="36"/>
      <c r="E152" s="36"/>
      <c r="F152" s="84"/>
      <c r="G152" s="36"/>
      <c r="H152" s="36"/>
      <c r="I152" s="36"/>
      <c r="J152" s="36"/>
      <c r="K152" s="36"/>
      <c r="L152" s="112"/>
      <c r="M152" s="112"/>
      <c r="N152" s="112"/>
      <c r="O152" s="84"/>
      <c r="P152" s="84"/>
      <c r="Q152" s="84"/>
      <c r="R152" s="84"/>
      <c r="S152" s="84"/>
      <c r="T152" s="84"/>
      <c r="U152" s="84"/>
      <c r="V152" s="84"/>
      <c r="W152" s="84"/>
      <c r="X152" s="84"/>
      <c r="Y152" s="84"/>
      <c r="Z152" s="36"/>
      <c r="AA152" s="36"/>
      <c r="AB152" s="36"/>
      <c r="AC152" s="36"/>
      <c r="AD152" s="36"/>
      <c r="AE152" s="36"/>
      <c r="AF152" s="36"/>
      <c r="AG152" s="36"/>
      <c r="AH152" s="36"/>
      <c r="AI152" s="36"/>
      <c r="AJ152" s="1"/>
      <c r="AK152" s="1"/>
      <c r="AL152" s="1"/>
      <c r="AM152" s="1"/>
      <c r="AN152" s="1"/>
      <c r="AO152" s="1"/>
      <c r="AP152" s="1"/>
    </row>
    <row r="153" spans="1:42" x14ac:dyDescent="0.2">
      <c r="A153" s="36"/>
      <c r="B153" s="84"/>
      <c r="C153" s="84"/>
      <c r="D153" s="36"/>
      <c r="E153" s="36"/>
      <c r="F153" s="84"/>
      <c r="G153" s="36"/>
      <c r="H153" s="36"/>
      <c r="I153" s="36"/>
      <c r="J153" s="36"/>
      <c r="K153" s="36"/>
      <c r="L153" s="112"/>
      <c r="M153" s="112"/>
      <c r="N153" s="112"/>
      <c r="O153" s="84"/>
      <c r="P153" s="84"/>
      <c r="Q153" s="84"/>
      <c r="R153" s="84"/>
      <c r="S153" s="84"/>
      <c r="T153" s="84"/>
      <c r="U153" s="84"/>
      <c r="V153" s="84"/>
      <c r="W153" s="84"/>
      <c r="X153" s="84"/>
      <c r="Y153" s="84"/>
      <c r="Z153" s="38"/>
      <c r="AA153" s="120"/>
      <c r="AB153" s="36"/>
      <c r="AC153" s="36"/>
      <c r="AD153" s="36"/>
      <c r="AE153" s="36"/>
      <c r="AF153" s="36"/>
      <c r="AG153" s="36"/>
      <c r="AH153" s="36"/>
      <c r="AI153" s="36"/>
      <c r="AJ153" s="1"/>
      <c r="AK153" s="1"/>
      <c r="AL153" s="1"/>
      <c r="AM153" s="1"/>
      <c r="AN153" s="1"/>
      <c r="AO153" s="1"/>
      <c r="AP153" s="1"/>
    </row>
    <row r="154" spans="1:42" x14ac:dyDescent="0.2">
      <c r="A154" s="36"/>
      <c r="B154" s="84"/>
      <c r="C154" s="84"/>
      <c r="D154" s="36"/>
      <c r="E154" s="36"/>
      <c r="F154" s="84"/>
      <c r="G154" s="36"/>
      <c r="H154" s="36"/>
      <c r="I154" s="36"/>
      <c r="J154" s="36"/>
      <c r="K154" s="36"/>
      <c r="L154" s="112"/>
      <c r="M154" s="112"/>
      <c r="N154" s="112"/>
      <c r="O154" s="84"/>
      <c r="P154" s="84"/>
      <c r="Q154" s="84"/>
      <c r="R154" s="84"/>
      <c r="S154" s="38"/>
      <c r="T154" s="38"/>
      <c r="U154" s="38"/>
      <c r="V154" s="38"/>
      <c r="W154" s="38"/>
      <c r="X154" s="38"/>
      <c r="Y154" s="38"/>
      <c r="Z154" s="38"/>
      <c r="AA154" s="110"/>
      <c r="AB154" s="36"/>
      <c r="AC154" s="36"/>
      <c r="AD154" s="36"/>
      <c r="AE154" s="36"/>
      <c r="AF154" s="36"/>
      <c r="AG154" s="36"/>
      <c r="AH154" s="36"/>
      <c r="AI154" s="36"/>
      <c r="AJ154" s="1"/>
      <c r="AK154" s="1"/>
      <c r="AL154" s="1"/>
      <c r="AM154" s="1"/>
      <c r="AN154" s="1"/>
      <c r="AO154" s="1"/>
      <c r="AP154" s="1"/>
    </row>
    <row r="155" spans="1:42" x14ac:dyDescent="0.2">
      <c r="A155" s="36"/>
      <c r="B155" s="84"/>
      <c r="C155" s="84"/>
      <c r="D155" s="36"/>
      <c r="E155" s="36"/>
      <c r="F155" s="84"/>
      <c r="G155" s="36"/>
      <c r="H155" s="36"/>
      <c r="I155" s="36"/>
      <c r="J155" s="36"/>
      <c r="K155" s="36"/>
      <c r="L155" s="112"/>
      <c r="M155" s="112"/>
      <c r="N155" s="112"/>
      <c r="O155" s="84"/>
      <c r="P155" s="84"/>
      <c r="Q155" s="84"/>
      <c r="R155" s="84"/>
      <c r="S155" s="38"/>
      <c r="T155" s="38"/>
      <c r="U155" s="38"/>
      <c r="V155" s="38"/>
      <c r="W155" s="38"/>
      <c r="X155" s="38"/>
      <c r="Y155" s="38"/>
      <c r="Z155" s="38"/>
      <c r="AA155" s="110"/>
      <c r="AB155" s="36"/>
      <c r="AC155" s="36"/>
      <c r="AD155" s="36"/>
      <c r="AE155" s="36"/>
      <c r="AF155" s="36"/>
      <c r="AG155" s="36"/>
      <c r="AH155" s="36"/>
      <c r="AI155" s="36"/>
      <c r="AJ155" s="1"/>
      <c r="AK155" s="1"/>
      <c r="AL155" s="1"/>
      <c r="AM155" s="1"/>
      <c r="AN155" s="1"/>
      <c r="AO155" s="1"/>
      <c r="AP155" s="1"/>
    </row>
    <row r="156" spans="1:42" x14ac:dyDescent="0.2">
      <c r="A156" s="36"/>
      <c r="B156" s="84"/>
      <c r="C156" s="84"/>
      <c r="D156" s="36"/>
      <c r="E156" s="36"/>
      <c r="F156" s="84"/>
      <c r="G156" s="36"/>
      <c r="H156" s="36"/>
      <c r="I156" s="36"/>
      <c r="J156" s="36"/>
      <c r="K156" s="36"/>
      <c r="L156" s="112"/>
      <c r="M156" s="112"/>
      <c r="N156" s="112"/>
      <c r="O156" s="84"/>
      <c r="P156" s="84"/>
      <c r="Q156" s="84"/>
      <c r="R156" s="84"/>
      <c r="S156" s="38"/>
      <c r="T156" s="38"/>
      <c r="U156" s="38"/>
      <c r="V156" s="38"/>
      <c r="W156" s="38"/>
      <c r="X156" s="38"/>
      <c r="Y156" s="38"/>
      <c r="Z156" s="38"/>
      <c r="AA156" s="120"/>
      <c r="AB156" s="36"/>
      <c r="AC156" s="36"/>
      <c r="AD156" s="36"/>
      <c r="AE156" s="36"/>
      <c r="AF156" s="36"/>
      <c r="AG156" s="36"/>
      <c r="AH156" s="36"/>
      <c r="AI156" s="36"/>
      <c r="AJ156" s="1"/>
      <c r="AK156" s="1"/>
      <c r="AL156" s="1"/>
      <c r="AM156" s="1"/>
      <c r="AN156" s="1"/>
      <c r="AO156" s="1"/>
      <c r="AP156" s="1"/>
    </row>
    <row r="157" spans="1:42" x14ac:dyDescent="0.2">
      <c r="A157" s="36"/>
      <c r="B157" s="84"/>
      <c r="C157" s="84"/>
      <c r="D157" s="36"/>
      <c r="E157" s="36"/>
      <c r="F157" s="84"/>
      <c r="G157" s="36"/>
      <c r="H157" s="36"/>
      <c r="I157" s="36"/>
      <c r="J157" s="36"/>
      <c r="K157" s="36"/>
      <c r="L157" s="112"/>
      <c r="M157" s="112"/>
      <c r="N157" s="112"/>
      <c r="O157" s="84"/>
      <c r="P157" s="84"/>
      <c r="Q157" s="84"/>
      <c r="R157" s="84"/>
      <c r="S157" s="38"/>
      <c r="T157" s="38"/>
      <c r="U157" s="38"/>
      <c r="V157" s="38"/>
      <c r="W157" s="38"/>
      <c r="X157" s="38"/>
      <c r="Y157" s="38"/>
      <c r="Z157" s="38"/>
      <c r="AA157" s="120"/>
      <c r="AB157" s="36"/>
      <c r="AC157" s="36"/>
      <c r="AD157" s="36"/>
      <c r="AE157" s="36"/>
      <c r="AF157" s="36"/>
      <c r="AG157" s="36"/>
      <c r="AH157" s="36"/>
      <c r="AI157" s="36"/>
      <c r="AJ157" s="1"/>
      <c r="AK157" s="1"/>
      <c r="AL157" s="1"/>
      <c r="AM157" s="1"/>
      <c r="AN157" s="1"/>
      <c r="AO157" s="1"/>
      <c r="AP157" s="1"/>
    </row>
    <row r="158" spans="1:42" x14ac:dyDescent="0.2">
      <c r="A158" s="36"/>
      <c r="B158" s="84"/>
      <c r="C158" s="84"/>
      <c r="D158" s="36"/>
      <c r="E158" s="36"/>
      <c r="F158" s="84"/>
      <c r="G158" s="36"/>
      <c r="H158" s="36"/>
      <c r="I158" s="36"/>
      <c r="J158" s="36"/>
      <c r="K158" s="36"/>
      <c r="L158" s="112"/>
      <c r="M158" s="112"/>
      <c r="N158" s="112"/>
      <c r="O158" s="84"/>
      <c r="P158" s="84"/>
      <c r="Q158" s="84"/>
      <c r="R158" s="84"/>
      <c r="S158" s="38"/>
      <c r="T158" s="38"/>
      <c r="U158" s="38"/>
      <c r="V158" s="38"/>
      <c r="W158" s="38"/>
      <c r="X158" s="38"/>
      <c r="Y158" s="38"/>
      <c r="Z158" s="38"/>
      <c r="AA158" s="120"/>
      <c r="AB158" s="36"/>
      <c r="AC158" s="36"/>
      <c r="AD158" s="36"/>
      <c r="AE158" s="36"/>
      <c r="AF158" s="36"/>
      <c r="AG158" s="36"/>
      <c r="AH158" s="36"/>
      <c r="AI158" s="36"/>
      <c r="AJ158" s="1"/>
      <c r="AK158" s="1"/>
      <c r="AL158" s="1"/>
      <c r="AM158" s="1"/>
      <c r="AN158" s="1"/>
      <c r="AO158" s="1"/>
      <c r="AP158" s="1"/>
    </row>
    <row r="159" spans="1:42" x14ac:dyDescent="0.2">
      <c r="A159" s="36"/>
      <c r="B159" s="84"/>
      <c r="C159" s="84"/>
      <c r="D159" s="36"/>
      <c r="E159" s="36"/>
      <c r="F159" s="84"/>
      <c r="G159" s="36"/>
      <c r="H159" s="36"/>
      <c r="I159" s="36"/>
      <c r="J159" s="36"/>
      <c r="K159" s="36"/>
      <c r="L159" s="112"/>
      <c r="M159" s="112"/>
      <c r="N159" s="112"/>
      <c r="O159" s="84"/>
      <c r="P159" s="84"/>
      <c r="Q159" s="84"/>
      <c r="R159" s="84"/>
      <c r="S159" s="38"/>
      <c r="T159" s="38"/>
      <c r="U159" s="38"/>
      <c r="V159" s="38"/>
      <c r="W159" s="38"/>
      <c r="X159" s="38"/>
      <c r="Y159" s="38"/>
      <c r="Z159" s="36"/>
      <c r="AA159" s="36"/>
      <c r="AB159" s="36"/>
      <c r="AC159" s="36"/>
      <c r="AD159" s="36"/>
      <c r="AE159" s="36"/>
      <c r="AF159" s="36"/>
      <c r="AG159" s="36"/>
      <c r="AH159" s="36"/>
      <c r="AI159" s="36"/>
      <c r="AJ159" s="1"/>
      <c r="AK159" s="1"/>
      <c r="AL159" s="1"/>
      <c r="AM159" s="1"/>
      <c r="AN159" s="1"/>
      <c r="AO159" s="1"/>
      <c r="AP159" s="1"/>
    </row>
    <row r="160" spans="1:42" x14ac:dyDescent="0.2">
      <c r="A160" s="36"/>
      <c r="B160" s="84"/>
      <c r="C160" s="84"/>
      <c r="D160" s="36"/>
      <c r="E160" s="36"/>
      <c r="F160" s="84"/>
      <c r="G160" s="36"/>
      <c r="H160" s="36"/>
      <c r="I160" s="36"/>
      <c r="J160" s="36"/>
      <c r="K160" s="36"/>
      <c r="L160" s="112"/>
      <c r="M160" s="112"/>
      <c r="N160" s="112"/>
      <c r="O160" s="84"/>
      <c r="P160" s="84"/>
      <c r="Q160" s="84"/>
      <c r="R160" s="84"/>
      <c r="S160" s="38"/>
      <c r="T160" s="38"/>
      <c r="U160" s="38"/>
      <c r="V160" s="38"/>
      <c r="W160" s="38"/>
      <c r="X160" s="38"/>
      <c r="Y160" s="38"/>
      <c r="Z160" s="36"/>
      <c r="AA160" s="36"/>
      <c r="AB160" s="36"/>
      <c r="AC160" s="36"/>
      <c r="AD160" s="36"/>
      <c r="AE160" s="36"/>
      <c r="AF160" s="36"/>
      <c r="AG160" s="36"/>
      <c r="AH160" s="36"/>
      <c r="AI160" s="36"/>
      <c r="AJ160" s="1"/>
      <c r="AK160" s="1"/>
      <c r="AL160" s="1"/>
      <c r="AM160" s="1"/>
      <c r="AN160" s="1"/>
      <c r="AO160" s="1"/>
      <c r="AP160" s="1"/>
    </row>
    <row r="161" spans="1:42" x14ac:dyDescent="0.2">
      <c r="A161" s="36"/>
      <c r="B161" s="84"/>
      <c r="C161" s="84"/>
      <c r="D161" s="36"/>
      <c r="E161" s="36"/>
      <c r="F161" s="84"/>
      <c r="G161" s="36"/>
      <c r="H161" s="36"/>
      <c r="I161" s="36"/>
      <c r="J161" s="36"/>
      <c r="K161" s="36"/>
      <c r="L161" s="112"/>
      <c r="M161" s="112"/>
      <c r="N161" s="112"/>
      <c r="O161" s="84"/>
      <c r="P161" s="84"/>
      <c r="Q161" s="84"/>
      <c r="R161" s="84"/>
      <c r="S161" s="38"/>
      <c r="T161" s="38"/>
      <c r="U161" s="38"/>
      <c r="V161" s="38"/>
      <c r="W161" s="38"/>
      <c r="X161" s="38"/>
      <c r="Y161" s="38"/>
      <c r="Z161" s="36"/>
      <c r="AA161" s="36"/>
      <c r="AB161" s="36"/>
      <c r="AC161" s="36"/>
      <c r="AD161" s="36"/>
      <c r="AE161" s="36"/>
      <c r="AF161" s="36"/>
      <c r="AG161" s="36"/>
      <c r="AH161" s="36"/>
      <c r="AI161" s="36"/>
      <c r="AJ161" s="1"/>
      <c r="AK161" s="1"/>
      <c r="AL161" s="1"/>
      <c r="AM161" s="1"/>
      <c r="AN161" s="1"/>
      <c r="AO161" s="1"/>
      <c r="AP161" s="1"/>
    </row>
    <row r="162" spans="1:42" x14ac:dyDescent="0.2">
      <c r="A162" s="36"/>
      <c r="B162" s="84"/>
      <c r="C162" s="84"/>
      <c r="D162" s="36"/>
      <c r="E162" s="36"/>
      <c r="F162" s="84"/>
      <c r="G162" s="36"/>
      <c r="H162" s="36"/>
      <c r="I162" s="36"/>
      <c r="J162" s="36"/>
      <c r="K162" s="36"/>
      <c r="L162" s="112"/>
      <c r="M162" s="112"/>
      <c r="N162" s="112"/>
      <c r="O162" s="84"/>
      <c r="P162" s="84"/>
      <c r="Q162" s="84"/>
      <c r="R162" s="84"/>
      <c r="S162" s="38"/>
      <c r="T162" s="38"/>
      <c r="U162" s="38"/>
      <c r="V162" s="38"/>
      <c r="W162" s="38"/>
      <c r="X162" s="38"/>
      <c r="Y162" s="38"/>
      <c r="Z162" s="36"/>
      <c r="AA162" s="36"/>
      <c r="AB162" s="36"/>
      <c r="AC162" s="36"/>
      <c r="AD162" s="36"/>
      <c r="AE162" s="36"/>
      <c r="AF162" s="36"/>
      <c r="AG162" s="36"/>
      <c r="AH162" s="36"/>
      <c r="AI162" s="36"/>
      <c r="AJ162" s="1"/>
      <c r="AK162" s="1"/>
      <c r="AL162" s="1"/>
      <c r="AM162" s="1"/>
      <c r="AN162" s="1"/>
      <c r="AO162" s="1"/>
      <c r="AP162" s="1"/>
    </row>
    <row r="163" spans="1:42" x14ac:dyDescent="0.2">
      <c r="A163" s="36"/>
      <c r="B163" s="84"/>
      <c r="C163" s="84"/>
      <c r="D163" s="36"/>
      <c r="E163" s="36"/>
      <c r="F163" s="84"/>
      <c r="G163" s="36"/>
      <c r="H163" s="36"/>
      <c r="I163" s="36"/>
      <c r="J163" s="36"/>
      <c r="K163" s="36"/>
      <c r="L163" s="112"/>
      <c r="M163" s="112"/>
      <c r="N163" s="112"/>
      <c r="O163" s="84"/>
      <c r="P163" s="84"/>
      <c r="Q163" s="84"/>
      <c r="R163" s="84"/>
      <c r="S163" s="38"/>
      <c r="T163" s="38"/>
      <c r="U163" s="38"/>
      <c r="V163" s="38"/>
      <c r="W163" s="38"/>
      <c r="X163" s="38"/>
      <c r="Y163" s="38"/>
      <c r="Z163" s="36"/>
      <c r="AA163" s="36"/>
      <c r="AB163" s="36"/>
      <c r="AC163" s="36"/>
      <c r="AD163" s="36"/>
      <c r="AE163" s="36"/>
      <c r="AF163" s="36"/>
      <c r="AG163" s="36"/>
      <c r="AH163" s="36"/>
      <c r="AI163" s="36"/>
      <c r="AJ163" s="1"/>
      <c r="AK163" s="1"/>
      <c r="AL163" s="1"/>
      <c r="AM163" s="1"/>
      <c r="AN163" s="1"/>
      <c r="AO163" s="1"/>
      <c r="AP163" s="1"/>
    </row>
    <row r="164" spans="1:42" x14ac:dyDescent="0.2">
      <c r="A164" s="36"/>
      <c r="B164" s="84"/>
      <c r="C164" s="84"/>
      <c r="D164" s="36"/>
      <c r="E164" s="36"/>
      <c r="F164" s="84"/>
      <c r="G164" s="36"/>
      <c r="H164" s="36"/>
      <c r="I164" s="36"/>
      <c r="J164" s="36"/>
      <c r="K164" s="36"/>
      <c r="L164" s="112"/>
      <c r="M164" s="112"/>
      <c r="N164" s="112"/>
      <c r="O164" s="84"/>
      <c r="P164" s="84"/>
      <c r="Q164" s="84"/>
      <c r="R164" s="84"/>
      <c r="S164" s="38"/>
      <c r="T164" s="38"/>
      <c r="U164" s="38"/>
      <c r="V164" s="38"/>
      <c r="W164" s="38"/>
      <c r="X164" s="38"/>
      <c r="Y164" s="38"/>
      <c r="Z164" s="36"/>
      <c r="AA164" s="36"/>
      <c r="AB164" s="36"/>
      <c r="AC164" s="36"/>
      <c r="AD164" s="36"/>
      <c r="AE164" s="36"/>
      <c r="AF164" s="36"/>
      <c r="AG164" s="36"/>
      <c r="AH164" s="36"/>
      <c r="AI164" s="36"/>
      <c r="AJ164" s="1"/>
      <c r="AK164" s="1"/>
      <c r="AL164" s="1"/>
      <c r="AM164" s="1"/>
      <c r="AN164" s="1"/>
      <c r="AO164" s="1"/>
      <c r="AP164" s="1"/>
    </row>
    <row r="165" spans="1:42" x14ac:dyDescent="0.2">
      <c r="A165" s="36"/>
      <c r="B165" s="84"/>
      <c r="C165" s="84"/>
      <c r="D165" s="36"/>
      <c r="E165" s="36"/>
      <c r="F165" s="84"/>
      <c r="G165" s="36"/>
      <c r="H165" s="36"/>
      <c r="I165" s="36"/>
      <c r="J165" s="36"/>
      <c r="K165" s="36"/>
      <c r="L165" s="112"/>
      <c r="M165" s="112"/>
      <c r="N165" s="112"/>
      <c r="O165" s="84"/>
      <c r="P165" s="84"/>
      <c r="Q165" s="84"/>
      <c r="R165" s="84"/>
      <c r="S165" s="38"/>
      <c r="T165" s="38"/>
      <c r="U165" s="38"/>
      <c r="V165" s="38"/>
      <c r="W165" s="38"/>
      <c r="X165" s="38"/>
      <c r="Y165" s="38"/>
      <c r="Z165" s="36"/>
      <c r="AA165" s="36"/>
      <c r="AB165" s="36"/>
      <c r="AC165" s="36"/>
      <c r="AD165" s="36"/>
      <c r="AE165" s="36"/>
      <c r="AF165" s="36"/>
      <c r="AG165" s="36"/>
      <c r="AH165" s="36"/>
      <c r="AI165" s="36"/>
      <c r="AJ165" s="1"/>
      <c r="AK165" s="1"/>
      <c r="AL165" s="1"/>
      <c r="AM165" s="1"/>
      <c r="AN165" s="1"/>
      <c r="AO165" s="1"/>
      <c r="AP165" s="1"/>
    </row>
    <row r="166" spans="1:42" x14ac:dyDescent="0.2">
      <c r="A166" s="36"/>
      <c r="B166" s="84"/>
      <c r="C166" s="84"/>
      <c r="D166" s="36"/>
      <c r="E166" s="36"/>
      <c r="F166" s="84"/>
      <c r="G166" s="36"/>
      <c r="H166" s="36"/>
      <c r="I166" s="36"/>
      <c r="J166" s="36"/>
      <c r="K166" s="36"/>
      <c r="L166" s="112"/>
      <c r="M166" s="112"/>
      <c r="N166" s="112"/>
      <c r="O166" s="84"/>
      <c r="P166" s="84"/>
      <c r="Q166" s="84"/>
      <c r="R166" s="84"/>
      <c r="S166" s="38"/>
      <c r="T166" s="38"/>
      <c r="U166" s="38"/>
      <c r="V166" s="38"/>
      <c r="W166" s="38"/>
      <c r="X166" s="38"/>
      <c r="Y166" s="38"/>
      <c r="Z166" s="36"/>
      <c r="AA166" s="36"/>
      <c r="AB166" s="36"/>
      <c r="AC166" s="36"/>
      <c r="AD166" s="36"/>
      <c r="AE166" s="36"/>
      <c r="AF166" s="36"/>
      <c r="AG166" s="36"/>
      <c r="AH166" s="36"/>
      <c r="AI166" s="36"/>
      <c r="AJ166" s="1"/>
      <c r="AK166" s="1"/>
      <c r="AL166" s="1"/>
      <c r="AM166" s="1"/>
      <c r="AN166" s="1"/>
      <c r="AO166" s="1"/>
      <c r="AP166" s="1"/>
    </row>
    <row r="167" spans="1:42" x14ac:dyDescent="0.2">
      <c r="A167" s="36"/>
      <c r="B167" s="84"/>
      <c r="C167" s="84"/>
      <c r="D167" s="36"/>
      <c r="E167" s="36"/>
      <c r="F167" s="84"/>
      <c r="G167" s="36"/>
      <c r="H167" s="36"/>
      <c r="I167" s="36"/>
      <c r="J167" s="36"/>
      <c r="K167" s="36"/>
      <c r="L167" s="112"/>
      <c r="M167" s="112"/>
      <c r="N167" s="112"/>
      <c r="O167" s="84"/>
      <c r="P167" s="84"/>
      <c r="Q167" s="84"/>
      <c r="R167" s="84"/>
      <c r="S167" s="38"/>
      <c r="T167" s="38"/>
      <c r="U167" s="38"/>
      <c r="V167" s="38"/>
      <c r="W167" s="38"/>
      <c r="X167" s="38"/>
      <c r="Y167" s="38"/>
      <c r="Z167" s="118"/>
      <c r="AA167" s="118"/>
      <c r="AB167" s="118"/>
      <c r="AC167" s="118"/>
      <c r="AD167" s="118"/>
      <c r="AE167" s="118"/>
      <c r="AF167" s="118"/>
      <c r="AG167" s="118"/>
      <c r="AH167" s="118"/>
      <c r="AI167" s="118"/>
      <c r="AJ167" s="1"/>
      <c r="AK167" s="1"/>
      <c r="AL167" s="1"/>
      <c r="AM167" s="1"/>
      <c r="AN167" s="1"/>
      <c r="AO167" s="1"/>
      <c r="AP167" s="1"/>
    </row>
    <row r="168" spans="1:42" x14ac:dyDescent="0.2">
      <c r="A168" s="36"/>
      <c r="B168" s="84"/>
      <c r="C168" s="84"/>
      <c r="D168" s="36"/>
      <c r="E168" s="36"/>
      <c r="F168" s="84"/>
      <c r="G168" s="36"/>
      <c r="H168" s="36"/>
      <c r="I168" s="36"/>
      <c r="J168" s="36"/>
      <c r="K168" s="36"/>
      <c r="L168" s="112"/>
      <c r="M168" s="112"/>
      <c r="N168" s="112"/>
      <c r="O168" s="84"/>
      <c r="P168" s="84"/>
      <c r="Q168" s="84"/>
      <c r="R168" s="84"/>
      <c r="S168" s="38"/>
      <c r="T168" s="38"/>
      <c r="U168" s="38"/>
      <c r="V168" s="38"/>
      <c r="W168" s="38"/>
      <c r="X168" s="38"/>
      <c r="Y168" s="38"/>
      <c r="Z168" s="118"/>
      <c r="AA168" s="118"/>
      <c r="AB168" s="118"/>
      <c r="AC168" s="118"/>
      <c r="AD168" s="118"/>
      <c r="AE168" s="118"/>
      <c r="AF168" s="118"/>
      <c r="AG168" s="118"/>
      <c r="AH168" s="118"/>
      <c r="AI168" s="118"/>
      <c r="AJ168" s="1"/>
      <c r="AK168" s="1"/>
      <c r="AL168" s="1"/>
      <c r="AM168" s="1"/>
      <c r="AN168" s="1"/>
      <c r="AO168" s="1"/>
      <c r="AP168" s="1"/>
    </row>
    <row r="169" spans="1:42" x14ac:dyDescent="0.2">
      <c r="A169" s="36"/>
      <c r="B169" s="84"/>
      <c r="C169" s="84"/>
      <c r="D169" s="36"/>
      <c r="E169" s="36"/>
      <c r="F169" s="84"/>
      <c r="G169" s="36"/>
      <c r="H169" s="36"/>
      <c r="I169" s="36"/>
      <c r="J169" s="36"/>
      <c r="K169" s="36"/>
      <c r="L169" s="112"/>
      <c r="M169" s="112"/>
      <c r="N169" s="112"/>
      <c r="O169" s="84"/>
      <c r="P169" s="84"/>
      <c r="Q169" s="84"/>
      <c r="R169" s="84"/>
      <c r="S169" s="38"/>
      <c r="T169" s="38"/>
      <c r="U169" s="38"/>
      <c r="V169" s="38"/>
      <c r="W169" s="38"/>
      <c r="X169" s="38"/>
      <c r="Y169" s="38"/>
      <c r="Z169" s="118"/>
      <c r="AA169" s="118"/>
      <c r="AB169" s="118"/>
      <c r="AC169" s="118"/>
      <c r="AD169" s="118"/>
      <c r="AE169" s="118"/>
      <c r="AF169" s="118"/>
      <c r="AG169" s="118"/>
      <c r="AH169" s="118"/>
      <c r="AI169" s="118"/>
      <c r="AJ169" s="1"/>
      <c r="AK169" s="1"/>
      <c r="AL169" s="1"/>
      <c r="AM169" s="1"/>
      <c r="AN169" s="1"/>
      <c r="AO169" s="1"/>
      <c r="AP169" s="1"/>
    </row>
    <row r="170" spans="1:42" x14ac:dyDescent="0.2">
      <c r="A170" s="36"/>
      <c r="B170" s="84"/>
      <c r="C170" s="84"/>
      <c r="F170" s="84"/>
      <c r="K170" s="36"/>
      <c r="L170" s="112"/>
      <c r="M170" s="112"/>
      <c r="N170" s="112"/>
      <c r="O170" s="84"/>
      <c r="P170" s="84"/>
      <c r="Q170" s="84"/>
      <c r="R170" s="84"/>
      <c r="S170" s="38"/>
      <c r="T170" s="38"/>
      <c r="U170" s="38"/>
      <c r="V170" s="38"/>
      <c r="W170" s="38"/>
      <c r="X170" s="38"/>
      <c r="Y170" s="38"/>
      <c r="Z170" s="118"/>
      <c r="AA170" s="118"/>
      <c r="AB170" s="118"/>
      <c r="AC170" s="118"/>
      <c r="AD170" s="118"/>
      <c r="AE170" s="118"/>
      <c r="AF170" s="118"/>
      <c r="AG170" s="118"/>
      <c r="AH170" s="118"/>
      <c r="AI170" s="118"/>
      <c r="AJ170" s="1"/>
      <c r="AK170" s="1"/>
      <c r="AL170" s="1"/>
      <c r="AM170" s="1"/>
      <c r="AN170" s="1"/>
      <c r="AO170" s="1"/>
      <c r="AP170" s="1"/>
    </row>
    <row r="171" spans="1:42" x14ac:dyDescent="0.2">
      <c r="A171" s="36"/>
      <c r="B171" s="84"/>
      <c r="C171" s="84"/>
      <c r="F171" s="84"/>
      <c r="K171" s="36"/>
      <c r="L171" s="112"/>
      <c r="M171" s="112"/>
      <c r="N171" s="112"/>
      <c r="O171" s="84"/>
      <c r="P171" s="84"/>
      <c r="Q171" s="84"/>
      <c r="R171" s="84"/>
      <c r="S171" s="38"/>
      <c r="T171" s="38"/>
      <c r="U171" s="38"/>
      <c r="V171" s="38"/>
      <c r="W171" s="38"/>
      <c r="X171" s="38"/>
      <c r="Y171" s="38"/>
      <c r="Z171" s="118"/>
      <c r="AA171" s="118"/>
      <c r="AB171" s="118"/>
      <c r="AC171" s="118"/>
      <c r="AD171" s="118"/>
      <c r="AE171" s="118"/>
      <c r="AF171" s="118"/>
      <c r="AG171" s="118"/>
      <c r="AH171" s="118"/>
      <c r="AI171" s="118"/>
      <c r="AJ171" s="1"/>
      <c r="AK171" s="1"/>
      <c r="AL171" s="1"/>
      <c r="AM171" s="1"/>
      <c r="AN171" s="1"/>
      <c r="AO171" s="1"/>
      <c r="AP171" s="1"/>
    </row>
    <row r="172" spans="1:42" s="118" customFormat="1" x14ac:dyDescent="0.2">
      <c r="A172" s="36"/>
      <c r="B172" s="84"/>
      <c r="C172" s="84"/>
      <c r="D172" s="1"/>
      <c r="E172" s="1"/>
      <c r="F172" s="84"/>
      <c r="G172" s="1"/>
      <c r="H172" s="1"/>
      <c r="I172" s="1"/>
      <c r="J172" s="1"/>
      <c r="K172" s="36"/>
      <c r="L172" s="112"/>
      <c r="M172" s="112"/>
      <c r="N172" s="112"/>
      <c r="O172" s="84"/>
      <c r="P172" s="84"/>
      <c r="Q172" s="84"/>
      <c r="R172" s="84"/>
      <c r="S172" s="38"/>
      <c r="T172" s="38"/>
      <c r="U172" s="38"/>
      <c r="V172" s="38"/>
      <c r="W172" s="38"/>
      <c r="X172" s="38"/>
      <c r="Y172" s="38"/>
    </row>
    <row r="173" spans="1:42" s="118" customFormat="1" x14ac:dyDescent="0.2">
      <c r="A173" s="36"/>
      <c r="B173" s="84"/>
      <c r="C173" s="84"/>
      <c r="D173" s="1"/>
      <c r="E173" s="1"/>
      <c r="F173" s="84"/>
      <c r="G173" s="1"/>
      <c r="H173" s="1"/>
      <c r="I173" s="1"/>
      <c r="J173" s="1"/>
      <c r="K173" s="36"/>
      <c r="L173" s="112"/>
      <c r="M173" s="112"/>
      <c r="N173" s="112"/>
      <c r="O173" s="84"/>
      <c r="P173" s="84"/>
      <c r="Q173" s="84"/>
      <c r="R173" s="84"/>
      <c r="S173" s="38"/>
      <c r="T173" s="38"/>
      <c r="U173" s="38"/>
      <c r="V173" s="38"/>
      <c r="W173" s="38"/>
      <c r="X173" s="38"/>
      <c r="Y173" s="38"/>
    </row>
    <row r="174" spans="1:42" s="118" customFormat="1" x14ac:dyDescent="0.2">
      <c r="A174" s="36"/>
      <c r="B174" s="84"/>
      <c r="C174" s="84"/>
      <c r="D174" s="1"/>
      <c r="E174" s="1"/>
      <c r="F174" s="84"/>
      <c r="G174" s="1"/>
      <c r="H174" s="1"/>
      <c r="I174" s="1"/>
      <c r="J174" s="1"/>
      <c r="K174" s="36"/>
      <c r="L174" s="112"/>
      <c r="M174" s="112"/>
      <c r="N174" s="112"/>
      <c r="O174" s="84"/>
      <c r="P174" s="84"/>
      <c r="Q174" s="84"/>
      <c r="R174" s="84"/>
      <c r="S174" s="38"/>
      <c r="T174" s="38"/>
      <c r="U174" s="38"/>
      <c r="V174" s="38"/>
      <c r="W174" s="38"/>
      <c r="X174" s="38"/>
      <c r="Y174" s="38"/>
    </row>
    <row r="175" spans="1:42" s="118" customFormat="1" x14ac:dyDescent="0.2">
      <c r="A175" s="36"/>
      <c r="B175" s="84"/>
      <c r="C175" s="84"/>
      <c r="D175" s="1"/>
      <c r="E175" s="1"/>
      <c r="F175" s="84"/>
      <c r="G175" s="1"/>
      <c r="H175" s="1"/>
      <c r="I175" s="1"/>
      <c r="J175" s="1"/>
      <c r="K175" s="36"/>
      <c r="L175" s="112"/>
      <c r="M175" s="112"/>
      <c r="N175" s="112"/>
      <c r="O175" s="84"/>
      <c r="P175" s="84"/>
      <c r="Q175" s="84"/>
      <c r="R175" s="84"/>
      <c r="S175" s="38"/>
      <c r="T175" s="38"/>
      <c r="U175" s="38"/>
      <c r="V175" s="38"/>
      <c r="W175" s="38"/>
      <c r="X175" s="38"/>
      <c r="Y175" s="38"/>
    </row>
    <row r="176" spans="1:42" s="118" customFormat="1" x14ac:dyDescent="0.2">
      <c r="A176" s="36"/>
      <c r="B176" s="84"/>
      <c r="C176" s="84"/>
      <c r="D176" s="1"/>
      <c r="E176" s="1"/>
      <c r="F176" s="84"/>
      <c r="G176" s="1"/>
      <c r="H176" s="1"/>
      <c r="I176" s="1"/>
      <c r="J176" s="1"/>
      <c r="K176" s="36"/>
      <c r="L176" s="112"/>
      <c r="M176" s="112"/>
      <c r="N176" s="112"/>
      <c r="O176" s="84"/>
      <c r="P176" s="84"/>
      <c r="Q176" s="84"/>
      <c r="R176" s="84"/>
      <c r="S176" s="38"/>
      <c r="T176" s="38"/>
      <c r="U176" s="38"/>
      <c r="V176" s="38"/>
      <c r="W176" s="38"/>
      <c r="X176" s="38"/>
      <c r="Y176" s="38"/>
    </row>
    <row r="177" spans="1:42" s="118" customFormat="1" x14ac:dyDescent="0.2">
      <c r="A177" s="36"/>
      <c r="B177" s="84"/>
      <c r="C177" s="84"/>
      <c r="D177" s="1"/>
      <c r="E177" s="1"/>
      <c r="F177" s="84"/>
      <c r="G177" s="1"/>
      <c r="H177" s="1"/>
      <c r="I177" s="1"/>
      <c r="J177" s="1"/>
      <c r="K177" s="36"/>
      <c r="L177" s="112"/>
      <c r="M177" s="112"/>
      <c r="N177" s="112"/>
      <c r="O177" s="84"/>
      <c r="P177" s="84"/>
      <c r="Q177" s="84"/>
      <c r="R177" s="84"/>
      <c r="S177" s="38"/>
      <c r="T177" s="38"/>
      <c r="U177" s="38"/>
      <c r="V177" s="38"/>
      <c r="W177" s="38"/>
      <c r="X177" s="38"/>
      <c r="Y177" s="38"/>
    </row>
    <row r="178" spans="1:42" s="118" customFormat="1" x14ac:dyDescent="0.2">
      <c r="A178" s="36"/>
      <c r="B178" s="84"/>
      <c r="C178" s="84"/>
      <c r="D178" s="1"/>
      <c r="E178" s="1"/>
      <c r="F178" s="2"/>
      <c r="G178" s="1"/>
      <c r="H178" s="1"/>
      <c r="I178" s="1"/>
      <c r="J178" s="1"/>
      <c r="K178" s="36"/>
      <c r="L178" s="112"/>
      <c r="M178" s="112"/>
      <c r="N178" s="112"/>
      <c r="O178" s="84"/>
      <c r="P178" s="84"/>
      <c r="Q178" s="84"/>
      <c r="R178" s="84"/>
      <c r="S178" s="38"/>
      <c r="T178" s="38"/>
      <c r="U178" s="38"/>
      <c r="V178" s="38"/>
      <c r="W178" s="38"/>
      <c r="X178" s="38"/>
      <c r="Y178" s="38"/>
    </row>
    <row r="179" spans="1:42" s="118" customFormat="1" x14ac:dyDescent="0.2">
      <c r="A179" s="1"/>
      <c r="B179" s="84"/>
      <c r="C179" s="84"/>
      <c r="D179" s="1"/>
      <c r="E179" s="1"/>
      <c r="F179" s="2"/>
      <c r="G179" s="1"/>
      <c r="H179" s="1"/>
      <c r="I179" s="1"/>
      <c r="J179" s="1"/>
      <c r="K179" s="36"/>
      <c r="L179" s="112"/>
      <c r="M179" s="112"/>
      <c r="N179" s="112"/>
      <c r="O179" s="84"/>
      <c r="P179" s="84"/>
      <c r="Q179" s="84"/>
      <c r="R179" s="84"/>
      <c r="S179" s="38"/>
      <c r="T179" s="38"/>
      <c r="U179" s="38"/>
      <c r="V179" s="38"/>
      <c r="W179" s="38"/>
      <c r="X179" s="38"/>
      <c r="Y179" s="38"/>
    </row>
    <row r="180" spans="1:42" s="118" customFormat="1" x14ac:dyDescent="0.2">
      <c r="A180" s="1"/>
      <c r="B180" s="84"/>
      <c r="C180" s="84"/>
      <c r="D180" s="1"/>
      <c r="E180" s="1"/>
      <c r="F180" s="2"/>
      <c r="G180" s="1"/>
      <c r="H180" s="1"/>
      <c r="I180" s="1"/>
      <c r="J180" s="1"/>
      <c r="K180" s="36"/>
      <c r="L180" s="112"/>
      <c r="M180" s="112"/>
      <c r="N180" s="112"/>
      <c r="O180" s="84"/>
      <c r="P180" s="84"/>
      <c r="Q180" s="84"/>
      <c r="R180" s="84"/>
      <c r="S180" s="38"/>
      <c r="T180" s="38"/>
      <c r="U180" s="38"/>
      <c r="V180" s="38"/>
      <c r="W180" s="38"/>
      <c r="X180" s="38"/>
      <c r="Y180" s="38"/>
    </row>
    <row r="181" spans="1:42" s="118" customFormat="1" x14ac:dyDescent="0.2">
      <c r="A181" s="1"/>
      <c r="B181" s="84"/>
      <c r="C181" s="84"/>
      <c r="D181" s="1"/>
      <c r="E181" s="1"/>
      <c r="F181" s="2"/>
      <c r="G181" s="1"/>
      <c r="H181" s="1"/>
      <c r="I181" s="1"/>
      <c r="J181" s="1"/>
      <c r="K181" s="36"/>
      <c r="L181" s="112"/>
      <c r="M181" s="112"/>
      <c r="N181" s="112"/>
      <c r="O181" s="84"/>
      <c r="P181" s="84"/>
      <c r="Q181" s="84"/>
      <c r="R181" s="84"/>
      <c r="S181" s="38"/>
      <c r="T181" s="38"/>
      <c r="U181" s="38"/>
      <c r="V181" s="38"/>
      <c r="W181" s="38"/>
      <c r="X181" s="38"/>
      <c r="Y181" s="38"/>
    </row>
    <row r="182" spans="1:42" s="118" customFormat="1" x14ac:dyDescent="0.2">
      <c r="A182" s="1"/>
      <c r="B182" s="84"/>
      <c r="C182" s="84"/>
      <c r="D182" s="1"/>
      <c r="E182" s="1"/>
      <c r="F182" s="2"/>
      <c r="G182" s="1"/>
      <c r="H182" s="1"/>
      <c r="I182" s="1"/>
      <c r="J182" s="1"/>
      <c r="K182" s="36"/>
      <c r="L182" s="112"/>
      <c r="M182" s="112"/>
      <c r="N182" s="112"/>
      <c r="O182" s="84"/>
      <c r="P182" s="84"/>
      <c r="Q182" s="84"/>
      <c r="R182" s="84"/>
      <c r="S182" s="38"/>
      <c r="T182" s="38"/>
      <c r="U182" s="38"/>
      <c r="V182" s="38"/>
      <c r="W182" s="38"/>
      <c r="X182" s="38"/>
      <c r="Y182" s="38"/>
    </row>
    <row r="183" spans="1:42" s="118" customFormat="1" x14ac:dyDescent="0.2">
      <c r="A183" s="1"/>
      <c r="B183" s="84"/>
      <c r="C183" s="84"/>
      <c r="D183" s="1"/>
      <c r="E183" s="1"/>
      <c r="F183" s="2"/>
      <c r="G183" s="1"/>
      <c r="H183" s="1"/>
      <c r="I183" s="1"/>
      <c r="J183" s="1"/>
      <c r="K183" s="36"/>
      <c r="L183" s="112"/>
      <c r="M183" s="112"/>
      <c r="N183" s="112"/>
      <c r="O183" s="84"/>
      <c r="P183" s="84"/>
      <c r="Q183" s="84"/>
      <c r="R183" s="84"/>
      <c r="S183" s="38"/>
      <c r="T183" s="38"/>
      <c r="U183" s="38"/>
      <c r="V183" s="38"/>
      <c r="W183" s="38"/>
      <c r="X183" s="38"/>
      <c r="Y183" s="38"/>
    </row>
    <row r="184" spans="1:42" s="13" customFormat="1" x14ac:dyDescent="0.2">
      <c r="A184" s="1"/>
      <c r="B184" s="2"/>
      <c r="C184" s="2"/>
      <c r="D184" s="1"/>
      <c r="E184" s="1"/>
      <c r="F184" s="2"/>
      <c r="G184" s="1"/>
      <c r="H184" s="1"/>
      <c r="I184" s="1"/>
      <c r="J184" s="1"/>
      <c r="K184" s="1"/>
      <c r="L184" s="55"/>
      <c r="M184" s="55"/>
      <c r="N184" s="55"/>
      <c r="O184" s="2"/>
      <c r="P184" s="2"/>
      <c r="Q184" s="2"/>
      <c r="R184" s="2"/>
      <c r="S184" s="3"/>
      <c r="T184" s="3"/>
      <c r="U184" s="3"/>
      <c r="V184" s="3"/>
      <c r="W184" s="3"/>
      <c r="X184" s="3"/>
      <c r="Y184" s="3"/>
      <c r="AJ184" s="118"/>
      <c r="AK184" s="118"/>
      <c r="AL184" s="118"/>
      <c r="AM184" s="118"/>
      <c r="AN184" s="118"/>
      <c r="AO184" s="118"/>
      <c r="AP184" s="118"/>
    </row>
    <row r="185" spans="1:42" s="13" customFormat="1" x14ac:dyDescent="0.2">
      <c r="A185" s="1"/>
      <c r="B185" s="2"/>
      <c r="C185" s="2"/>
      <c r="D185" s="1"/>
      <c r="E185" s="1"/>
      <c r="F185" s="2"/>
      <c r="G185" s="1"/>
      <c r="H185" s="1"/>
      <c r="I185" s="1"/>
      <c r="J185" s="1"/>
      <c r="K185" s="1"/>
      <c r="L185" s="55"/>
      <c r="M185" s="55"/>
      <c r="N185" s="55"/>
      <c r="O185" s="2"/>
      <c r="P185" s="2"/>
      <c r="Q185" s="2"/>
      <c r="R185" s="2"/>
      <c r="S185" s="3"/>
      <c r="T185" s="3"/>
      <c r="U185" s="3"/>
      <c r="V185" s="3"/>
      <c r="W185" s="3"/>
      <c r="X185" s="3"/>
      <c r="Y185" s="3"/>
      <c r="Z185" s="15"/>
      <c r="AJ185" s="118"/>
      <c r="AK185" s="118"/>
      <c r="AL185" s="118"/>
      <c r="AM185" s="118"/>
      <c r="AN185" s="118"/>
      <c r="AO185" s="118"/>
      <c r="AP185" s="118"/>
    </row>
    <row r="186" spans="1:42" s="13" customFormat="1" x14ac:dyDescent="0.2">
      <c r="A186" s="1"/>
      <c r="B186" s="2"/>
      <c r="C186" s="2"/>
      <c r="D186" s="1"/>
      <c r="E186" s="1"/>
      <c r="F186" s="2"/>
      <c r="G186" s="1"/>
      <c r="H186" s="1"/>
      <c r="I186" s="1"/>
      <c r="J186" s="1"/>
      <c r="K186" s="1"/>
      <c r="L186" s="55"/>
      <c r="M186" s="55"/>
      <c r="N186" s="55"/>
      <c r="O186" s="2"/>
      <c r="P186" s="2"/>
      <c r="Q186" s="2"/>
      <c r="R186" s="2"/>
      <c r="S186" s="3"/>
      <c r="T186" s="3"/>
      <c r="U186" s="3"/>
      <c r="V186" s="3"/>
      <c r="W186" s="3"/>
      <c r="X186" s="3"/>
      <c r="Y186" s="3"/>
      <c r="Z186" s="15"/>
      <c r="AJ186" s="118"/>
      <c r="AK186" s="118"/>
      <c r="AL186" s="118"/>
      <c r="AM186" s="118"/>
      <c r="AN186" s="118"/>
      <c r="AO186" s="118"/>
      <c r="AP186" s="118"/>
    </row>
    <row r="187" spans="1:42" s="13" customFormat="1" x14ac:dyDescent="0.2">
      <c r="A187" s="1"/>
      <c r="B187" s="2"/>
      <c r="C187" s="2"/>
      <c r="D187" s="1"/>
      <c r="E187" s="1"/>
      <c r="F187" s="2"/>
      <c r="G187" s="1"/>
      <c r="H187" s="1"/>
      <c r="I187" s="1"/>
      <c r="J187" s="1"/>
      <c r="K187" s="1"/>
      <c r="L187" s="55"/>
      <c r="M187" s="55"/>
      <c r="N187" s="55"/>
      <c r="O187" s="2"/>
      <c r="P187" s="2"/>
      <c r="Q187" s="2"/>
      <c r="R187" s="2"/>
      <c r="S187" s="3"/>
      <c r="T187" s="3"/>
      <c r="U187" s="3"/>
      <c r="V187" s="3"/>
      <c r="W187" s="3"/>
      <c r="X187" s="3"/>
      <c r="Y187" s="3"/>
      <c r="Z187" s="15"/>
      <c r="AJ187" s="118"/>
      <c r="AK187" s="118"/>
      <c r="AL187" s="118"/>
      <c r="AM187" s="118"/>
      <c r="AN187" s="118"/>
      <c r="AO187" s="118"/>
      <c r="AP187" s="118"/>
    </row>
    <row r="188" spans="1:42" s="13" customFormat="1" x14ac:dyDescent="0.2">
      <c r="A188" s="1"/>
      <c r="B188" s="2"/>
      <c r="C188" s="2"/>
      <c r="D188" s="1"/>
      <c r="E188" s="1"/>
      <c r="F188" s="2"/>
      <c r="G188" s="1"/>
      <c r="H188" s="1"/>
      <c r="I188" s="1"/>
      <c r="J188" s="1"/>
      <c r="K188" s="1"/>
      <c r="L188" s="55"/>
      <c r="M188" s="55"/>
      <c r="N188" s="55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1"/>
      <c r="AJ188" s="118"/>
      <c r="AK188" s="118"/>
      <c r="AL188" s="118"/>
      <c r="AM188" s="118"/>
      <c r="AN188" s="118"/>
      <c r="AO188" s="118"/>
      <c r="AP188" s="118"/>
    </row>
    <row r="189" spans="1:42" s="13" customFormat="1" x14ac:dyDescent="0.2">
      <c r="A189" s="1"/>
      <c r="B189" s="2"/>
      <c r="C189" s="2"/>
      <c r="D189" s="1"/>
      <c r="E189" s="1"/>
      <c r="F189" s="2"/>
      <c r="G189" s="1"/>
      <c r="H189" s="1"/>
      <c r="I189" s="1"/>
      <c r="J189" s="1"/>
      <c r="K189" s="1"/>
      <c r="L189" s="55"/>
      <c r="M189" s="55"/>
      <c r="N189" s="55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18"/>
      <c r="AK189" s="118"/>
      <c r="AL189" s="118"/>
      <c r="AM189" s="118"/>
      <c r="AN189" s="118"/>
      <c r="AO189" s="118"/>
      <c r="AP189" s="118"/>
    </row>
    <row r="190" spans="1:42" s="13" customFormat="1" x14ac:dyDescent="0.2">
      <c r="A190" s="1"/>
      <c r="B190" s="2"/>
      <c r="C190" s="2"/>
      <c r="D190" s="1"/>
      <c r="E190" s="1"/>
      <c r="F190" s="2"/>
      <c r="G190" s="1"/>
      <c r="H190" s="1"/>
      <c r="I190" s="1"/>
      <c r="J190" s="1"/>
      <c r="K190" s="1"/>
      <c r="L190" s="55"/>
      <c r="M190" s="55"/>
      <c r="N190" s="55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18"/>
      <c r="AK190" s="118"/>
      <c r="AL190" s="118"/>
      <c r="AM190" s="118"/>
      <c r="AN190" s="118"/>
      <c r="AO190" s="118"/>
      <c r="AP190" s="118"/>
    </row>
    <row r="191" spans="1:42" s="13" customFormat="1" x14ac:dyDescent="0.2">
      <c r="A191" s="1"/>
      <c r="B191" s="2"/>
      <c r="C191" s="2"/>
      <c r="D191" s="1"/>
      <c r="E191" s="1"/>
      <c r="F191" s="2"/>
      <c r="G191" s="1"/>
      <c r="H191" s="1"/>
      <c r="I191" s="1"/>
      <c r="J191" s="1"/>
      <c r="K191" s="1"/>
      <c r="L191" s="55"/>
      <c r="M191" s="55"/>
      <c r="N191" s="55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18"/>
      <c r="AK191" s="118"/>
      <c r="AL191" s="118"/>
      <c r="AM191" s="118"/>
      <c r="AN191" s="118"/>
      <c r="AO191" s="118"/>
      <c r="AP191" s="118"/>
    </row>
    <row r="192" spans="1:42" s="13" customFormat="1" x14ac:dyDescent="0.2">
      <c r="A192" s="1"/>
      <c r="B192" s="2"/>
      <c r="C192" s="2"/>
      <c r="D192" s="1"/>
      <c r="E192" s="1"/>
      <c r="F192" s="2"/>
      <c r="G192" s="1"/>
      <c r="H192" s="1"/>
      <c r="I192" s="1"/>
      <c r="J192" s="1"/>
      <c r="K192" s="1"/>
      <c r="L192" s="55"/>
      <c r="M192" s="55"/>
      <c r="N192" s="55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18"/>
      <c r="AK192" s="118"/>
      <c r="AL192" s="118"/>
      <c r="AM192" s="118"/>
      <c r="AN192" s="118"/>
      <c r="AO192" s="118"/>
      <c r="AP192" s="118"/>
    </row>
    <row r="193" spans="2:42" x14ac:dyDescent="0.2">
      <c r="AJ193" s="118"/>
      <c r="AK193" s="118"/>
      <c r="AL193" s="118"/>
      <c r="AM193" s="118"/>
    </row>
    <row r="197" spans="2:42" x14ac:dyDescent="0.2">
      <c r="B197" s="1"/>
      <c r="C197" s="1"/>
      <c r="F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AJ197" s="1"/>
      <c r="AK197" s="1"/>
      <c r="AL197" s="1"/>
      <c r="AM197" s="1"/>
      <c r="AN197" s="1"/>
      <c r="AO197" s="1"/>
      <c r="AP197" s="1"/>
    </row>
    <row r="198" spans="2:42" x14ac:dyDescent="0.2">
      <c r="B198" s="1"/>
      <c r="C198" s="1"/>
      <c r="F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AJ198" s="1"/>
      <c r="AK198" s="1"/>
      <c r="AL198" s="1"/>
      <c r="AM198" s="1"/>
      <c r="AN198" s="1"/>
      <c r="AO198" s="1"/>
      <c r="AP198" s="1"/>
    </row>
    <row r="199" spans="2:42" x14ac:dyDescent="0.2">
      <c r="B199" s="1"/>
      <c r="C199" s="1"/>
      <c r="F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AJ199" s="1"/>
      <c r="AK199" s="1"/>
      <c r="AL199" s="1"/>
      <c r="AM199" s="1"/>
      <c r="AN199" s="1"/>
      <c r="AO199" s="1"/>
      <c r="AP199" s="1"/>
    </row>
    <row r="200" spans="2:42" x14ac:dyDescent="0.2">
      <c r="B200" s="1"/>
      <c r="C200" s="1"/>
      <c r="F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AJ200" s="1"/>
      <c r="AK200" s="1"/>
      <c r="AL200" s="1"/>
      <c r="AM200" s="1"/>
      <c r="AN200" s="1"/>
      <c r="AO200" s="1"/>
      <c r="AP200" s="1"/>
    </row>
    <row r="201" spans="2:42" x14ac:dyDescent="0.2">
      <c r="B201" s="1"/>
      <c r="C201" s="1"/>
      <c r="F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AJ201" s="1"/>
      <c r="AK201" s="1"/>
      <c r="AL201" s="1"/>
      <c r="AM201" s="1"/>
      <c r="AN201" s="1"/>
      <c r="AO201" s="1"/>
      <c r="AP201" s="1"/>
    </row>
    <row r="202" spans="2:42" x14ac:dyDescent="0.2">
      <c r="B202" s="1"/>
      <c r="C202" s="1"/>
      <c r="F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AJ202" s="1"/>
      <c r="AK202" s="1"/>
      <c r="AL202" s="1"/>
      <c r="AM202" s="1"/>
      <c r="AN202" s="1"/>
      <c r="AO202" s="1"/>
      <c r="AP202" s="1"/>
    </row>
    <row r="203" spans="2:42" x14ac:dyDescent="0.2">
      <c r="B203" s="1"/>
      <c r="C203" s="1"/>
      <c r="F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AJ203" s="1"/>
      <c r="AK203" s="1"/>
      <c r="AL203" s="1"/>
      <c r="AM203" s="1"/>
      <c r="AN203" s="1"/>
      <c r="AO203" s="1"/>
      <c r="AP203" s="1"/>
    </row>
    <row r="204" spans="2:42" x14ac:dyDescent="0.2">
      <c r="B204" s="1"/>
      <c r="C204" s="1"/>
      <c r="F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AJ204" s="1"/>
      <c r="AK204" s="1"/>
      <c r="AL204" s="1"/>
      <c r="AM204" s="1"/>
      <c r="AN204" s="1"/>
      <c r="AO204" s="1"/>
      <c r="AP204" s="1"/>
    </row>
    <row r="205" spans="2:42" x14ac:dyDescent="0.2">
      <c r="B205" s="1"/>
      <c r="C205" s="1"/>
      <c r="F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AJ205" s="1"/>
      <c r="AK205" s="1"/>
      <c r="AL205" s="1"/>
      <c r="AM205" s="1"/>
      <c r="AN205" s="1"/>
      <c r="AO205" s="1"/>
      <c r="AP205" s="1"/>
    </row>
    <row r="206" spans="2:42" x14ac:dyDescent="0.2">
      <c r="B206" s="1"/>
      <c r="C206" s="1"/>
      <c r="F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AJ206" s="1"/>
      <c r="AK206" s="1"/>
      <c r="AL206" s="1"/>
      <c r="AM206" s="1"/>
      <c r="AN206" s="1"/>
      <c r="AO206" s="1"/>
      <c r="AP206" s="1"/>
    </row>
    <row r="207" spans="2:42" x14ac:dyDescent="0.2">
      <c r="B207" s="1"/>
      <c r="C207" s="1"/>
      <c r="F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AJ207" s="1"/>
      <c r="AK207" s="1"/>
      <c r="AL207" s="1"/>
      <c r="AM207" s="1"/>
      <c r="AN207" s="1"/>
      <c r="AO207" s="1"/>
      <c r="AP207" s="1"/>
    </row>
    <row r="208" spans="2:42" x14ac:dyDescent="0.2">
      <c r="B208" s="1"/>
      <c r="C208" s="1"/>
      <c r="F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AJ208" s="1"/>
      <c r="AK208" s="1"/>
      <c r="AL208" s="1"/>
      <c r="AM208" s="1"/>
      <c r="AN208" s="1"/>
      <c r="AO208" s="1"/>
      <c r="AP208" s="1"/>
    </row>
    <row r="209" spans="2:42" x14ac:dyDescent="0.2">
      <c r="B209" s="1"/>
      <c r="C209" s="1"/>
      <c r="F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AJ209" s="1"/>
      <c r="AK209" s="1"/>
      <c r="AL209" s="1"/>
      <c r="AM209" s="1"/>
      <c r="AN209" s="1"/>
      <c r="AO209" s="1"/>
      <c r="AP209" s="1"/>
    </row>
    <row r="210" spans="2:42" x14ac:dyDescent="0.2">
      <c r="B210" s="1"/>
      <c r="C210" s="1"/>
      <c r="F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AJ210" s="1"/>
      <c r="AK210" s="1"/>
      <c r="AL210" s="1"/>
      <c r="AM210" s="1"/>
      <c r="AN210" s="1"/>
      <c r="AO210" s="1"/>
      <c r="AP210" s="1"/>
    </row>
    <row r="211" spans="2:42" x14ac:dyDescent="0.2">
      <c r="B211" s="1"/>
      <c r="C211" s="1"/>
      <c r="F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AJ211" s="1"/>
      <c r="AK211" s="1"/>
      <c r="AL211" s="1"/>
      <c r="AM211" s="1"/>
      <c r="AN211" s="1"/>
      <c r="AO211" s="1"/>
      <c r="AP211" s="1"/>
    </row>
    <row r="212" spans="2:42" x14ac:dyDescent="0.2">
      <c r="B212" s="1"/>
      <c r="C212" s="1"/>
      <c r="F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AJ212" s="1"/>
      <c r="AK212" s="1"/>
      <c r="AL212" s="1"/>
      <c r="AM212" s="1"/>
      <c r="AN212" s="1"/>
      <c r="AO212" s="1"/>
      <c r="AP212" s="1"/>
    </row>
    <row r="213" spans="2:42" x14ac:dyDescent="0.2">
      <c r="B213" s="1"/>
      <c r="C213" s="1"/>
      <c r="F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AJ213" s="1"/>
      <c r="AK213" s="1"/>
      <c r="AL213" s="1"/>
      <c r="AM213" s="1"/>
      <c r="AN213" s="1"/>
      <c r="AO213" s="1"/>
      <c r="AP213" s="1"/>
    </row>
    <row r="214" spans="2:42" x14ac:dyDescent="0.2">
      <c r="B214" s="1"/>
      <c r="C214" s="1"/>
      <c r="F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AJ214" s="1"/>
      <c r="AK214" s="1"/>
      <c r="AL214" s="1"/>
      <c r="AM214" s="1"/>
      <c r="AN214" s="1"/>
      <c r="AO214" s="1"/>
      <c r="AP214" s="1"/>
    </row>
    <row r="215" spans="2:42" x14ac:dyDescent="0.2">
      <c r="B215" s="1"/>
      <c r="C215" s="1"/>
      <c r="F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AJ215" s="1"/>
      <c r="AK215" s="1"/>
      <c r="AL215" s="1"/>
      <c r="AM215" s="1"/>
      <c r="AN215" s="1"/>
      <c r="AO215" s="1"/>
      <c r="AP215" s="1"/>
    </row>
    <row r="216" spans="2:42" x14ac:dyDescent="0.2">
      <c r="B216" s="1"/>
      <c r="C216" s="1"/>
      <c r="F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AJ216" s="1"/>
      <c r="AK216" s="1"/>
      <c r="AL216" s="1"/>
      <c r="AM216" s="1"/>
      <c r="AN216" s="1"/>
      <c r="AO216" s="1"/>
      <c r="AP216" s="1"/>
    </row>
    <row r="217" spans="2:42" x14ac:dyDescent="0.2">
      <c r="B217" s="1"/>
      <c r="C217" s="1"/>
      <c r="F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AJ217" s="1"/>
      <c r="AK217" s="1"/>
      <c r="AL217" s="1"/>
      <c r="AM217" s="1"/>
      <c r="AN217" s="1"/>
      <c r="AO217" s="1"/>
      <c r="AP217" s="1"/>
    </row>
    <row r="218" spans="2:42" x14ac:dyDescent="0.2">
      <c r="B218" s="1"/>
      <c r="C218" s="1"/>
      <c r="F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AJ218" s="1"/>
      <c r="AK218" s="1"/>
      <c r="AL218" s="1"/>
      <c r="AM218" s="1"/>
      <c r="AN218" s="1"/>
      <c r="AO218" s="1"/>
      <c r="AP218" s="1"/>
    </row>
    <row r="219" spans="2:42" x14ac:dyDescent="0.2">
      <c r="B219" s="1"/>
      <c r="C219" s="1"/>
      <c r="F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AJ219" s="1"/>
      <c r="AK219" s="1"/>
      <c r="AL219" s="1"/>
      <c r="AM219" s="1"/>
      <c r="AN219" s="1"/>
      <c r="AO219" s="1"/>
      <c r="AP219" s="1"/>
    </row>
    <row r="220" spans="2:42" x14ac:dyDescent="0.2">
      <c r="B220" s="1"/>
      <c r="C220" s="1"/>
      <c r="F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AJ220" s="1"/>
      <c r="AK220" s="1"/>
      <c r="AL220" s="1"/>
      <c r="AM220" s="1"/>
      <c r="AN220" s="1"/>
      <c r="AO220" s="1"/>
      <c r="AP220" s="1"/>
    </row>
    <row r="221" spans="2:42" x14ac:dyDescent="0.2">
      <c r="B221" s="1"/>
      <c r="C221" s="1"/>
      <c r="F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AJ221" s="1"/>
      <c r="AK221" s="1"/>
      <c r="AL221" s="1"/>
      <c r="AM221" s="1"/>
      <c r="AN221" s="1"/>
      <c r="AO221" s="1"/>
      <c r="AP221" s="1"/>
    </row>
    <row r="222" spans="2:42" x14ac:dyDescent="0.2">
      <c r="B222" s="1"/>
      <c r="C222" s="1"/>
      <c r="F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AJ222" s="1"/>
      <c r="AK222" s="1"/>
      <c r="AL222" s="1"/>
      <c r="AM222" s="1"/>
      <c r="AN222" s="1"/>
      <c r="AO222" s="1"/>
      <c r="AP222" s="1"/>
    </row>
    <row r="223" spans="2:42" x14ac:dyDescent="0.2">
      <c r="B223" s="1"/>
      <c r="C223" s="1"/>
      <c r="F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AJ223" s="1"/>
      <c r="AK223" s="1"/>
      <c r="AL223" s="1"/>
      <c r="AM223" s="1"/>
      <c r="AN223" s="1"/>
      <c r="AO223" s="1"/>
      <c r="AP223" s="1"/>
    </row>
    <row r="224" spans="2:42" x14ac:dyDescent="0.2">
      <c r="B224" s="1"/>
      <c r="C224" s="1"/>
      <c r="F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AJ224" s="1"/>
      <c r="AK224" s="1"/>
      <c r="AL224" s="1"/>
      <c r="AM224" s="1"/>
      <c r="AN224" s="1"/>
      <c r="AO224" s="1"/>
      <c r="AP224" s="1"/>
    </row>
    <row r="225" spans="2:42" x14ac:dyDescent="0.2">
      <c r="B225" s="1"/>
      <c r="C225" s="1"/>
      <c r="F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AJ225" s="1"/>
      <c r="AK225" s="1"/>
      <c r="AL225" s="1"/>
      <c r="AM225" s="1"/>
      <c r="AN225" s="1"/>
      <c r="AO225" s="1"/>
      <c r="AP225" s="1"/>
    </row>
    <row r="226" spans="2:42" x14ac:dyDescent="0.2">
      <c r="B226" s="1"/>
      <c r="C226" s="1"/>
      <c r="F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AJ226" s="1"/>
      <c r="AK226" s="1"/>
      <c r="AL226" s="1"/>
      <c r="AM226" s="1"/>
      <c r="AN226" s="1"/>
      <c r="AO226" s="1"/>
      <c r="AP226" s="1"/>
    </row>
    <row r="227" spans="2:42" x14ac:dyDescent="0.2">
      <c r="B227" s="1"/>
      <c r="C227" s="1"/>
      <c r="F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AJ227" s="1"/>
      <c r="AK227" s="1"/>
      <c r="AL227" s="1"/>
      <c r="AM227" s="1"/>
      <c r="AN227" s="1"/>
      <c r="AO227" s="1"/>
      <c r="AP227" s="1"/>
    </row>
    <row r="228" spans="2:42" x14ac:dyDescent="0.2">
      <c r="B228" s="1"/>
      <c r="C228" s="1"/>
      <c r="F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AJ228" s="1"/>
      <c r="AK228" s="1"/>
      <c r="AL228" s="1"/>
      <c r="AM228" s="1"/>
      <c r="AN228" s="1"/>
      <c r="AO228" s="1"/>
      <c r="AP228" s="1"/>
    </row>
    <row r="229" spans="2:42" x14ac:dyDescent="0.2">
      <c r="B229" s="1"/>
      <c r="C229" s="1"/>
      <c r="F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AJ229" s="1"/>
      <c r="AK229" s="1"/>
      <c r="AL229" s="1"/>
      <c r="AM229" s="1"/>
      <c r="AN229" s="1"/>
      <c r="AO229" s="1"/>
      <c r="AP229" s="1"/>
    </row>
    <row r="230" spans="2:42" x14ac:dyDescent="0.2">
      <c r="B230" s="1"/>
      <c r="C230" s="1"/>
      <c r="F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AJ230" s="1"/>
      <c r="AK230" s="1"/>
      <c r="AL230" s="1"/>
      <c r="AM230" s="1"/>
      <c r="AN230" s="1"/>
      <c r="AO230" s="1"/>
      <c r="AP230" s="1"/>
    </row>
    <row r="231" spans="2:42" x14ac:dyDescent="0.2">
      <c r="B231" s="1"/>
      <c r="C231" s="1"/>
      <c r="F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AJ231" s="1"/>
      <c r="AK231" s="1"/>
      <c r="AL231" s="1"/>
      <c r="AM231" s="1"/>
      <c r="AN231" s="1"/>
      <c r="AO231" s="1"/>
      <c r="AP231" s="1"/>
    </row>
    <row r="232" spans="2:42" x14ac:dyDescent="0.2">
      <c r="B232" s="1"/>
      <c r="C232" s="1"/>
      <c r="F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AJ232" s="1"/>
      <c r="AK232" s="1"/>
      <c r="AL232" s="1"/>
      <c r="AM232" s="1"/>
      <c r="AN232" s="1"/>
      <c r="AO232" s="1"/>
      <c r="AP232" s="1"/>
    </row>
    <row r="233" spans="2:42" x14ac:dyDescent="0.2">
      <c r="B233" s="1"/>
      <c r="C233" s="1"/>
      <c r="F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AJ233" s="1"/>
      <c r="AK233" s="1"/>
      <c r="AL233" s="1"/>
      <c r="AM233" s="1"/>
      <c r="AN233" s="1"/>
      <c r="AO233" s="1"/>
      <c r="AP233" s="1"/>
    </row>
    <row r="234" spans="2:42" x14ac:dyDescent="0.2">
      <c r="B234" s="1"/>
      <c r="C234" s="1"/>
      <c r="F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AJ234" s="1"/>
      <c r="AK234" s="1"/>
      <c r="AL234" s="1"/>
      <c r="AM234" s="1"/>
      <c r="AN234" s="1"/>
      <c r="AO234" s="1"/>
      <c r="AP234" s="1"/>
    </row>
    <row r="235" spans="2:42" x14ac:dyDescent="0.2">
      <c r="B235" s="1"/>
      <c r="C235" s="1"/>
      <c r="F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AJ235" s="1"/>
      <c r="AK235" s="1"/>
      <c r="AL235" s="1"/>
      <c r="AM235" s="1"/>
      <c r="AN235" s="1"/>
      <c r="AO235" s="1"/>
      <c r="AP235" s="1"/>
    </row>
    <row r="236" spans="2:42" x14ac:dyDescent="0.2">
      <c r="B236" s="1"/>
      <c r="C236" s="1"/>
      <c r="F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AJ236" s="1"/>
      <c r="AK236" s="1"/>
      <c r="AL236" s="1"/>
      <c r="AM236" s="1"/>
      <c r="AN236" s="1"/>
      <c r="AO236" s="1"/>
      <c r="AP236" s="1"/>
    </row>
    <row r="237" spans="2:42" x14ac:dyDescent="0.2">
      <c r="B237" s="1"/>
      <c r="C237" s="1"/>
      <c r="F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AJ237" s="1"/>
      <c r="AK237" s="1"/>
      <c r="AL237" s="1"/>
      <c r="AM237" s="1"/>
      <c r="AN237" s="1"/>
      <c r="AO237" s="1"/>
      <c r="AP237" s="1"/>
    </row>
    <row r="238" spans="2:42" x14ac:dyDescent="0.2">
      <c r="B238" s="1"/>
      <c r="C238" s="1"/>
      <c r="F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AJ238" s="1"/>
      <c r="AK238" s="1"/>
      <c r="AL238" s="1"/>
      <c r="AM238" s="1"/>
      <c r="AN238" s="1"/>
      <c r="AO238" s="1"/>
      <c r="AP238" s="1"/>
    </row>
    <row r="239" spans="2:42" x14ac:dyDescent="0.2">
      <c r="B239" s="1"/>
      <c r="C239" s="1"/>
      <c r="F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AJ239" s="1"/>
      <c r="AK239" s="1"/>
      <c r="AL239" s="1"/>
      <c r="AM239" s="1"/>
      <c r="AN239" s="1"/>
      <c r="AO239" s="1"/>
      <c r="AP239" s="1"/>
    </row>
    <row r="240" spans="2:42" x14ac:dyDescent="0.2">
      <c r="B240" s="1"/>
      <c r="C240" s="1"/>
      <c r="F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AJ240" s="1"/>
      <c r="AK240" s="1"/>
      <c r="AL240" s="1"/>
      <c r="AM240" s="1"/>
      <c r="AN240" s="1"/>
      <c r="AO240" s="1"/>
      <c r="AP240" s="1"/>
    </row>
    <row r="241" spans="2:42" x14ac:dyDescent="0.2">
      <c r="B241" s="1"/>
      <c r="C241" s="1"/>
      <c r="F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AJ241" s="1"/>
      <c r="AK241" s="1"/>
      <c r="AL241" s="1"/>
      <c r="AM241" s="1"/>
      <c r="AN241" s="1"/>
      <c r="AO241" s="1"/>
      <c r="AP241" s="1"/>
    </row>
    <row r="242" spans="2:42" x14ac:dyDescent="0.2">
      <c r="B242" s="1"/>
      <c r="C242" s="1"/>
      <c r="F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AJ242" s="1"/>
      <c r="AK242" s="1"/>
      <c r="AL242" s="1"/>
      <c r="AM242" s="1"/>
      <c r="AN242" s="1"/>
      <c r="AO242" s="1"/>
      <c r="AP242" s="1"/>
    </row>
    <row r="243" spans="2:42" x14ac:dyDescent="0.2">
      <c r="B243" s="1"/>
      <c r="C243" s="1"/>
      <c r="F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AJ243" s="1"/>
      <c r="AK243" s="1"/>
      <c r="AL243" s="1"/>
      <c r="AM243" s="1"/>
      <c r="AN243" s="1"/>
      <c r="AO243" s="1"/>
      <c r="AP243" s="1"/>
    </row>
    <row r="244" spans="2:42" x14ac:dyDescent="0.2">
      <c r="B244" s="1"/>
      <c r="C244" s="1"/>
      <c r="F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AJ244" s="1"/>
      <c r="AK244" s="1"/>
      <c r="AL244" s="1"/>
      <c r="AM244" s="1"/>
      <c r="AN244" s="1"/>
      <c r="AO244" s="1"/>
      <c r="AP244" s="1"/>
    </row>
    <row r="245" spans="2:42" x14ac:dyDescent="0.2">
      <c r="B245" s="1"/>
      <c r="C245" s="1"/>
      <c r="F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AJ245" s="1"/>
      <c r="AK245" s="1"/>
      <c r="AL245" s="1"/>
      <c r="AM245" s="1"/>
      <c r="AN245" s="1"/>
      <c r="AO245" s="1"/>
      <c r="AP245" s="1"/>
    </row>
    <row r="246" spans="2:42" x14ac:dyDescent="0.2">
      <c r="B246" s="1"/>
      <c r="C246" s="1"/>
      <c r="F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AJ246" s="1"/>
      <c r="AK246" s="1"/>
      <c r="AL246" s="1"/>
      <c r="AM246" s="1"/>
      <c r="AN246" s="1"/>
      <c r="AO246" s="1"/>
      <c r="AP246" s="1"/>
    </row>
    <row r="247" spans="2:42" x14ac:dyDescent="0.2">
      <c r="B247" s="1"/>
      <c r="C247" s="1"/>
      <c r="F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AJ247" s="1"/>
      <c r="AK247" s="1"/>
      <c r="AL247" s="1"/>
      <c r="AM247" s="1"/>
      <c r="AN247" s="1"/>
      <c r="AO247" s="1"/>
      <c r="AP247" s="1"/>
    </row>
    <row r="248" spans="2:42" x14ac:dyDescent="0.2">
      <c r="B248" s="1"/>
      <c r="C248" s="1"/>
      <c r="F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AJ248" s="1"/>
      <c r="AK248" s="1"/>
      <c r="AL248" s="1"/>
      <c r="AM248" s="1"/>
      <c r="AN248" s="1"/>
      <c r="AO248" s="1"/>
      <c r="AP248" s="1"/>
    </row>
    <row r="249" spans="2:42" x14ac:dyDescent="0.2">
      <c r="B249" s="1"/>
      <c r="C249" s="1"/>
      <c r="F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AJ249" s="1"/>
      <c r="AK249" s="1"/>
      <c r="AL249" s="1"/>
      <c r="AM249" s="1"/>
      <c r="AN249" s="1"/>
      <c r="AO249" s="1"/>
      <c r="AP249" s="1"/>
    </row>
    <row r="250" spans="2:42" x14ac:dyDescent="0.2">
      <c r="B250" s="1"/>
      <c r="C250" s="1"/>
      <c r="F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AJ250" s="1"/>
      <c r="AK250" s="1"/>
      <c r="AL250" s="1"/>
      <c r="AM250" s="1"/>
      <c r="AN250" s="1"/>
      <c r="AO250" s="1"/>
      <c r="AP250" s="1"/>
    </row>
    <row r="251" spans="2:42" x14ac:dyDescent="0.2">
      <c r="B251" s="1"/>
      <c r="C251" s="1"/>
      <c r="F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AJ251" s="1"/>
      <c r="AK251" s="1"/>
      <c r="AL251" s="1"/>
      <c r="AM251" s="1"/>
      <c r="AN251" s="1"/>
      <c r="AO251" s="1"/>
      <c r="AP251" s="1"/>
    </row>
    <row r="252" spans="2:42" x14ac:dyDescent="0.2">
      <c r="B252" s="1"/>
      <c r="C252" s="1"/>
      <c r="F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AJ252" s="1"/>
      <c r="AK252" s="1"/>
      <c r="AL252" s="1"/>
      <c r="AM252" s="1"/>
      <c r="AN252" s="1"/>
      <c r="AO252" s="1"/>
      <c r="AP252" s="1"/>
    </row>
    <row r="253" spans="2:42" x14ac:dyDescent="0.2">
      <c r="B253" s="1"/>
      <c r="C253" s="1"/>
      <c r="F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AJ253" s="1"/>
      <c r="AK253" s="1"/>
      <c r="AL253" s="1"/>
      <c r="AM253" s="1"/>
      <c r="AN253" s="1"/>
      <c r="AO253" s="1"/>
      <c r="AP253" s="1"/>
    </row>
    <row r="254" spans="2:42" x14ac:dyDescent="0.2">
      <c r="B254" s="1"/>
      <c r="C254" s="1"/>
      <c r="F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AJ254" s="1"/>
      <c r="AK254" s="1"/>
      <c r="AL254" s="1"/>
      <c r="AM254" s="1"/>
      <c r="AN254" s="1"/>
      <c r="AO254" s="1"/>
      <c r="AP254" s="1"/>
    </row>
    <row r="255" spans="2:42" x14ac:dyDescent="0.2">
      <c r="B255" s="1"/>
      <c r="C255" s="1"/>
      <c r="F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AJ255" s="1"/>
      <c r="AK255" s="1"/>
      <c r="AL255" s="1"/>
      <c r="AM255" s="1"/>
      <c r="AN255" s="1"/>
      <c r="AO255" s="1"/>
      <c r="AP255" s="1"/>
    </row>
    <row r="256" spans="2:42" x14ac:dyDescent="0.2">
      <c r="B256" s="1"/>
      <c r="C256" s="1"/>
      <c r="F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AJ256" s="1"/>
      <c r="AK256" s="1"/>
      <c r="AL256" s="1"/>
      <c r="AM256" s="1"/>
      <c r="AN256" s="1"/>
      <c r="AO256" s="1"/>
      <c r="AP256" s="1"/>
    </row>
    <row r="257" spans="2:42" x14ac:dyDescent="0.2">
      <c r="B257" s="1"/>
      <c r="C257" s="1"/>
      <c r="F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AJ257" s="1"/>
      <c r="AK257" s="1"/>
      <c r="AL257" s="1"/>
      <c r="AM257" s="1"/>
      <c r="AN257" s="1"/>
      <c r="AO257" s="1"/>
      <c r="AP257" s="1"/>
    </row>
    <row r="258" spans="2:42" x14ac:dyDescent="0.2">
      <c r="B258" s="1"/>
      <c r="C258" s="1"/>
      <c r="F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AJ258" s="1"/>
      <c r="AK258" s="1"/>
      <c r="AL258" s="1"/>
      <c r="AM258" s="1"/>
      <c r="AN258" s="1"/>
      <c r="AO258" s="1"/>
      <c r="AP258" s="1"/>
    </row>
    <row r="259" spans="2:42" x14ac:dyDescent="0.2">
      <c r="B259" s="1"/>
      <c r="C259" s="1"/>
      <c r="F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AJ259" s="1"/>
      <c r="AK259" s="1"/>
      <c r="AL259" s="1"/>
      <c r="AM259" s="1"/>
      <c r="AN259" s="1"/>
      <c r="AO259" s="1"/>
      <c r="AP259" s="1"/>
    </row>
    <row r="260" spans="2:42" x14ac:dyDescent="0.2">
      <c r="B260" s="1"/>
      <c r="C260" s="1"/>
      <c r="F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AJ260" s="1"/>
      <c r="AK260" s="1"/>
      <c r="AL260" s="1"/>
      <c r="AM260" s="1"/>
      <c r="AN260" s="1"/>
      <c r="AO260" s="1"/>
      <c r="AP260" s="1"/>
    </row>
    <row r="261" spans="2:42" x14ac:dyDescent="0.2">
      <c r="B261" s="1"/>
      <c r="C261" s="1"/>
      <c r="F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AJ261" s="1"/>
      <c r="AK261" s="1"/>
      <c r="AL261" s="1"/>
      <c r="AM261" s="1"/>
      <c r="AN261" s="1"/>
      <c r="AO261" s="1"/>
      <c r="AP261" s="1"/>
    </row>
    <row r="262" spans="2:42" x14ac:dyDescent="0.2">
      <c r="B262" s="1"/>
      <c r="C262" s="1"/>
      <c r="F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AJ262" s="1"/>
      <c r="AK262" s="1"/>
      <c r="AL262" s="1"/>
      <c r="AM262" s="1"/>
      <c r="AN262" s="1"/>
      <c r="AO262" s="1"/>
      <c r="AP262" s="1"/>
    </row>
    <row r="263" spans="2:42" x14ac:dyDescent="0.2">
      <c r="B263" s="1"/>
      <c r="C263" s="1"/>
      <c r="F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AJ263" s="1"/>
      <c r="AK263" s="1"/>
      <c r="AL263" s="1"/>
      <c r="AM263" s="1"/>
      <c r="AN263" s="1"/>
      <c r="AO263" s="1"/>
      <c r="AP263" s="1"/>
    </row>
    <row r="264" spans="2:42" x14ac:dyDescent="0.2">
      <c r="B264" s="1"/>
      <c r="C264" s="1"/>
      <c r="F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AJ264" s="1"/>
      <c r="AK264" s="1"/>
      <c r="AL264" s="1"/>
      <c r="AM264" s="1"/>
      <c r="AN264" s="1"/>
      <c r="AO264" s="1"/>
      <c r="AP264" s="1"/>
    </row>
    <row r="265" spans="2:42" x14ac:dyDescent="0.2">
      <c r="B265" s="1"/>
      <c r="C265" s="1"/>
      <c r="F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AJ265" s="1"/>
      <c r="AK265" s="1"/>
      <c r="AL265" s="1"/>
      <c r="AM265" s="1"/>
      <c r="AN265" s="1"/>
      <c r="AO265" s="1"/>
      <c r="AP265" s="1"/>
    </row>
    <row r="266" spans="2:42" x14ac:dyDescent="0.2">
      <c r="B266" s="1"/>
      <c r="C266" s="1"/>
      <c r="F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AJ266" s="1"/>
      <c r="AK266" s="1"/>
      <c r="AL266" s="1"/>
      <c r="AM266" s="1"/>
      <c r="AN266" s="1"/>
      <c r="AO266" s="1"/>
      <c r="AP266" s="1"/>
    </row>
    <row r="267" spans="2:42" x14ac:dyDescent="0.2">
      <c r="B267" s="1"/>
      <c r="C267" s="1"/>
      <c r="F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AJ267" s="1"/>
      <c r="AK267" s="1"/>
      <c r="AL267" s="1"/>
      <c r="AM267" s="1"/>
      <c r="AN267" s="1"/>
      <c r="AO267" s="1"/>
      <c r="AP267" s="1"/>
    </row>
    <row r="268" spans="2:42" x14ac:dyDescent="0.2">
      <c r="B268" s="1"/>
      <c r="C268" s="1"/>
      <c r="F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AJ268" s="1"/>
      <c r="AK268" s="1"/>
      <c r="AL268" s="1"/>
      <c r="AM268" s="1"/>
      <c r="AN268" s="1"/>
      <c r="AO268" s="1"/>
      <c r="AP268" s="1"/>
    </row>
    <row r="269" spans="2:42" x14ac:dyDescent="0.2">
      <c r="B269" s="1"/>
      <c r="C269" s="1"/>
      <c r="F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AJ269" s="1"/>
      <c r="AK269" s="1"/>
      <c r="AL269" s="1"/>
      <c r="AM269" s="1"/>
      <c r="AN269" s="1"/>
      <c r="AO269" s="1"/>
      <c r="AP269" s="1"/>
    </row>
    <row r="270" spans="2:42" x14ac:dyDescent="0.2">
      <c r="B270" s="1"/>
      <c r="C270" s="1"/>
      <c r="F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AJ270" s="1"/>
      <c r="AK270" s="1"/>
      <c r="AL270" s="1"/>
      <c r="AM270" s="1"/>
      <c r="AN270" s="1"/>
      <c r="AO270" s="1"/>
      <c r="AP270" s="1"/>
    </row>
    <row r="271" spans="2:42" x14ac:dyDescent="0.2">
      <c r="B271" s="1"/>
      <c r="C271" s="1"/>
      <c r="F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AJ271" s="1"/>
      <c r="AK271" s="1"/>
      <c r="AL271" s="1"/>
      <c r="AM271" s="1"/>
      <c r="AN271" s="1"/>
      <c r="AO271" s="1"/>
      <c r="AP271" s="1"/>
    </row>
    <row r="272" spans="2:42" x14ac:dyDescent="0.2">
      <c r="B272" s="1"/>
      <c r="C272" s="1"/>
      <c r="F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AJ272" s="1"/>
      <c r="AK272" s="1"/>
      <c r="AL272" s="1"/>
      <c r="AM272" s="1"/>
      <c r="AN272" s="1"/>
      <c r="AO272" s="1"/>
      <c r="AP272" s="1"/>
    </row>
    <row r="273" spans="2:42" x14ac:dyDescent="0.2">
      <c r="B273" s="1"/>
      <c r="C273" s="1"/>
      <c r="F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AJ273" s="1"/>
      <c r="AK273" s="1"/>
      <c r="AL273" s="1"/>
      <c r="AM273" s="1"/>
      <c r="AN273" s="1"/>
      <c r="AO273" s="1"/>
      <c r="AP273" s="1"/>
    </row>
    <row r="274" spans="2:42" x14ac:dyDescent="0.2">
      <c r="B274" s="1"/>
      <c r="C274" s="1"/>
      <c r="F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AJ274" s="1"/>
      <c r="AK274" s="1"/>
      <c r="AL274" s="1"/>
      <c r="AM274" s="1"/>
      <c r="AN274" s="1"/>
      <c r="AO274" s="1"/>
      <c r="AP274" s="1"/>
    </row>
    <row r="275" spans="2:42" x14ac:dyDescent="0.2">
      <c r="B275" s="1"/>
      <c r="C275" s="1"/>
      <c r="F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AJ275" s="1"/>
      <c r="AK275" s="1"/>
      <c r="AL275" s="1"/>
      <c r="AM275" s="1"/>
      <c r="AN275" s="1"/>
      <c r="AO275" s="1"/>
      <c r="AP275" s="1"/>
    </row>
    <row r="276" spans="2:42" x14ac:dyDescent="0.2">
      <c r="B276" s="1"/>
      <c r="C276" s="1"/>
      <c r="F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AJ276" s="1"/>
      <c r="AK276" s="1"/>
      <c r="AL276" s="1"/>
      <c r="AM276" s="1"/>
      <c r="AN276" s="1"/>
      <c r="AO276" s="1"/>
      <c r="AP276" s="1"/>
    </row>
    <row r="277" spans="2:42" x14ac:dyDescent="0.2">
      <c r="B277" s="1"/>
      <c r="C277" s="1"/>
      <c r="F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AJ277" s="1"/>
      <c r="AK277" s="1"/>
      <c r="AL277" s="1"/>
      <c r="AM277" s="1"/>
      <c r="AN277" s="1"/>
      <c r="AO277" s="1"/>
      <c r="AP277" s="1"/>
    </row>
    <row r="278" spans="2:42" x14ac:dyDescent="0.2">
      <c r="B278" s="1"/>
      <c r="C278" s="1"/>
      <c r="F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AJ278" s="1"/>
      <c r="AK278" s="1"/>
      <c r="AL278" s="1"/>
      <c r="AM278" s="1"/>
      <c r="AN278" s="1"/>
      <c r="AO278" s="1"/>
      <c r="AP278" s="1"/>
    </row>
    <row r="279" spans="2:42" x14ac:dyDescent="0.2">
      <c r="B279" s="1"/>
      <c r="C279" s="1"/>
      <c r="F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AJ279" s="1"/>
      <c r="AK279" s="1"/>
      <c r="AL279" s="1"/>
      <c r="AM279" s="1"/>
      <c r="AN279" s="1"/>
      <c r="AO279" s="1"/>
      <c r="AP279" s="1"/>
    </row>
    <row r="280" spans="2:42" x14ac:dyDescent="0.2">
      <c r="B280" s="1"/>
      <c r="C280" s="1"/>
      <c r="F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AJ280" s="1"/>
      <c r="AK280" s="1"/>
      <c r="AL280" s="1"/>
      <c r="AM280" s="1"/>
      <c r="AN280" s="1"/>
      <c r="AO280" s="1"/>
      <c r="AP280" s="1"/>
    </row>
  </sheetData>
  <mergeCells count="25">
    <mergeCell ref="D60:F60"/>
    <mergeCell ref="D61:F61"/>
    <mergeCell ref="A60:A61"/>
    <mergeCell ref="D57:F57"/>
    <mergeCell ref="A51:A58"/>
    <mergeCell ref="D52:F52"/>
    <mergeCell ref="D55:F55"/>
    <mergeCell ref="D58:F58"/>
    <mergeCell ref="D49:F49"/>
    <mergeCell ref="D48:F48"/>
    <mergeCell ref="A48:A49"/>
    <mergeCell ref="D51:F51"/>
    <mergeCell ref="D54:F54"/>
    <mergeCell ref="S14:S16"/>
    <mergeCell ref="L14:P15"/>
    <mergeCell ref="G14:G16"/>
    <mergeCell ref="Q14:Q16"/>
    <mergeCell ref="R14:R16"/>
    <mergeCell ref="A37:C37"/>
    <mergeCell ref="A1:D1"/>
    <mergeCell ref="A15:A16"/>
    <mergeCell ref="F14:F16"/>
    <mergeCell ref="H14:K15"/>
    <mergeCell ref="B5:F5"/>
    <mergeCell ref="B14:E14"/>
  </mergeCells>
  <dataValidations disablePrompts="1" count="1">
    <dataValidation type="list" allowBlank="1" showInputMessage="1" showErrorMessage="1" sqref="G17:G36" xr:uid="{00000000-0002-0000-0100-000000000000}">
      <formula1>$A$17:$A$36</formula1>
    </dataValidation>
  </dataValidations>
  <printOptions gridLines="1"/>
  <pageMargins left="0.75" right="0.75" top="1" bottom="1" header="0.5" footer="0.5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U753"/>
  <sheetViews>
    <sheetView workbookViewId="0">
      <selection activeCell="D49" sqref="D49"/>
    </sheetView>
  </sheetViews>
  <sheetFormatPr defaultColWidth="8.85546875" defaultRowHeight="12.75" x14ac:dyDescent="0.2"/>
  <cols>
    <col min="1" max="1" width="23.42578125" style="1" customWidth="1"/>
    <col min="2" max="2" width="9.28515625" style="1" customWidth="1"/>
    <col min="3" max="3" width="17.85546875" style="32" customWidth="1"/>
    <col min="4" max="4" width="17.85546875" style="33" bestFit="1" customWidth="1"/>
    <col min="5" max="5" width="17.85546875" style="32" customWidth="1"/>
    <col min="6" max="6" width="18" style="33" customWidth="1"/>
    <col min="7" max="7" width="18" style="1" customWidth="1"/>
    <col min="8" max="8" width="8.85546875" style="3"/>
    <col min="9" max="9" width="26.140625" style="1" customWidth="1"/>
    <col min="10" max="10" width="12.85546875" style="1" customWidth="1"/>
    <col min="11" max="12" width="13.28515625" style="1" customWidth="1"/>
    <col min="13" max="13" width="13" style="1" customWidth="1"/>
    <col min="14" max="16384" width="8.85546875" style="1"/>
  </cols>
  <sheetData>
    <row r="1" spans="1:21" ht="18" customHeight="1" x14ac:dyDescent="0.25">
      <c r="A1" s="276" t="s">
        <v>78</v>
      </c>
      <c r="B1" s="276"/>
      <c r="C1" s="276"/>
      <c r="D1" s="276"/>
      <c r="E1" s="276"/>
      <c r="F1" s="276"/>
      <c r="G1" s="276"/>
      <c r="H1" s="276"/>
      <c r="J1" s="1" t="str">
        <f>D4</f>
        <v>2-year storm</v>
      </c>
      <c r="K1" s="1" t="str">
        <f>E4</f>
        <v>10-year storm</v>
      </c>
      <c r="L1" s="1" t="str">
        <f>F4</f>
        <v>25-year storm</v>
      </c>
      <c r="M1" s="1" t="str">
        <f>G4</f>
        <v>100-year storm</v>
      </c>
    </row>
    <row r="2" spans="1:21" ht="18" customHeight="1" x14ac:dyDescent="0.25">
      <c r="A2" s="124" t="s">
        <v>79</v>
      </c>
      <c r="B2" s="125"/>
      <c r="C2" s="126"/>
      <c r="D2" s="125"/>
      <c r="E2" s="126"/>
      <c r="F2" s="127"/>
      <c r="G2" s="5"/>
      <c r="H2" s="5"/>
      <c r="J2" s="32" t="s">
        <v>44</v>
      </c>
      <c r="K2" s="32" t="s">
        <v>44</v>
      </c>
      <c r="L2" s="32" t="s">
        <v>44</v>
      </c>
      <c r="M2" s="32" t="s">
        <v>44</v>
      </c>
      <c r="N2" s="1" t="s">
        <v>14</v>
      </c>
      <c r="O2" s="1" t="s">
        <v>45</v>
      </c>
    </row>
    <row r="3" spans="1:21" ht="18.75" customHeight="1" thickBot="1" x14ac:dyDescent="0.3">
      <c r="A3" s="124"/>
      <c r="B3" s="125"/>
      <c r="C3" s="126"/>
      <c r="D3" s="125"/>
      <c r="E3" s="126"/>
      <c r="F3" s="127"/>
      <c r="G3" s="5"/>
      <c r="H3" s="5"/>
      <c r="J3" s="128">
        <f t="shared" ref="J3:J66" si="0">IF(D$5&gt;0.2*($O3),(D$5-0.2*($O3))^2/(D$5+0.8*($O3)),0)</f>
        <v>0</v>
      </c>
      <c r="K3" s="128">
        <f t="shared" ref="K3:K66" si="1">IF(E$5&gt;0.2*($O3),(E$5-0.2*($O3))^2/(E$5+0.8*($O3)),0)</f>
        <v>5.0049358341559642E-3</v>
      </c>
      <c r="L3" s="128">
        <f t="shared" ref="L3:L66" si="2">IF(F$5&gt;0.2*($O3),(F$5-0.2*($O3))^2/(F$5+0.8*($O3)),0)</f>
        <v>0.10078955646429695</v>
      </c>
      <c r="M3" s="128">
        <f t="shared" ref="M3:M66" si="3">IF(G$5&gt;0.2*($O3),(G$5-0.2*($O3))^2/(G$5+0.8*($O3)),0)</f>
        <v>0.49296187683284454</v>
      </c>
      <c r="N3" s="1">
        <v>25</v>
      </c>
      <c r="O3" s="128">
        <f t="shared" ref="O3:O66" si="4">IF(N3&gt;0,1000/N3-10,1000)</f>
        <v>30</v>
      </c>
    </row>
    <row r="4" spans="1:21" x14ac:dyDescent="0.2">
      <c r="A4" s="45"/>
      <c r="B4" s="45"/>
      <c r="D4" s="252" t="s">
        <v>46</v>
      </c>
      <c r="E4" s="253" t="s">
        <v>47</v>
      </c>
      <c r="F4" s="253" t="s">
        <v>48</v>
      </c>
      <c r="G4" s="254" t="s">
        <v>49</v>
      </c>
      <c r="H4" s="2"/>
      <c r="J4" s="128">
        <f t="shared" si="0"/>
        <v>0</v>
      </c>
      <c r="K4" s="128">
        <f t="shared" si="1"/>
        <v>5.8810857028842173E-3</v>
      </c>
      <c r="L4" s="128">
        <f t="shared" si="2"/>
        <v>0.10483121668891929</v>
      </c>
      <c r="M4" s="128">
        <f t="shared" si="3"/>
        <v>0.50253485711199353</v>
      </c>
      <c r="N4" s="1">
        <f t="shared" ref="N4:N67" si="5">N3+0.1</f>
        <v>25.1</v>
      </c>
      <c r="O4" s="128">
        <f t="shared" si="4"/>
        <v>29.840637450199203</v>
      </c>
      <c r="P4" s="2"/>
      <c r="R4" s="3"/>
    </row>
    <row r="5" spans="1:21" ht="13.5" customHeight="1" thickBot="1" x14ac:dyDescent="0.25">
      <c r="A5" s="349" t="s">
        <v>50</v>
      </c>
      <c r="B5" s="349"/>
      <c r="C5" s="349"/>
      <c r="D5" s="251">
        <v>4.1900000000000004</v>
      </c>
      <c r="E5" s="129">
        <v>6.39</v>
      </c>
      <c r="F5" s="129">
        <v>7.79</v>
      </c>
      <c r="G5" s="130">
        <v>10.1</v>
      </c>
      <c r="H5" s="2"/>
      <c r="J5" s="128">
        <f t="shared" si="0"/>
        <v>0</v>
      </c>
      <c r="K5" s="128">
        <f t="shared" si="1"/>
        <v>6.8242246817174371E-3</v>
      </c>
      <c r="L5" s="128">
        <f t="shared" si="2"/>
        <v>0.10893675073308358</v>
      </c>
      <c r="M5" s="128">
        <f t="shared" si="3"/>
        <v>0.51216243880034173</v>
      </c>
      <c r="N5" s="1">
        <f t="shared" si="5"/>
        <v>25.200000000000003</v>
      </c>
      <c r="O5" s="128">
        <f t="shared" si="4"/>
        <v>29.682539682539677</v>
      </c>
      <c r="P5" s="131"/>
      <c r="Q5" s="131"/>
      <c r="R5" s="131"/>
      <c r="S5" s="131"/>
      <c r="T5" s="131"/>
      <c r="U5" s="36"/>
    </row>
    <row r="6" spans="1:21" x14ac:dyDescent="0.2">
      <c r="A6" s="132"/>
      <c r="B6" s="132"/>
      <c r="C6" s="133"/>
      <c r="D6" s="32"/>
      <c r="F6" s="32"/>
      <c r="G6" s="32"/>
      <c r="H6" s="2"/>
      <c r="J6" s="128">
        <f t="shared" si="0"/>
        <v>0</v>
      </c>
      <c r="K6" s="128">
        <f t="shared" si="1"/>
        <v>7.8336052853472445E-3</v>
      </c>
      <c r="L6" s="128">
        <f t="shared" si="2"/>
        <v>0.11310540877627275</v>
      </c>
      <c r="M6" s="128">
        <f t="shared" si="3"/>
        <v>0.52184387840562396</v>
      </c>
      <c r="N6" s="1">
        <f t="shared" si="5"/>
        <v>25.300000000000004</v>
      </c>
      <c r="O6" s="128">
        <f t="shared" si="4"/>
        <v>29.525691699604735</v>
      </c>
      <c r="P6" s="134"/>
      <c r="Q6" s="134"/>
      <c r="R6" s="134"/>
      <c r="S6" s="134"/>
      <c r="T6" s="134"/>
      <c r="U6" s="36"/>
    </row>
    <row r="7" spans="1:21" x14ac:dyDescent="0.2">
      <c r="A7" s="344" t="s">
        <v>140</v>
      </c>
      <c r="B7" s="345"/>
      <c r="C7" s="135">
        <f>'Site Data'!K38</f>
        <v>43560</v>
      </c>
      <c r="D7" s="32"/>
      <c r="F7" s="32"/>
      <c r="H7" s="2"/>
      <c r="J7" s="128">
        <f t="shared" si="0"/>
        <v>0</v>
      </c>
      <c r="K7" s="128">
        <f t="shared" si="1"/>
        <v>8.9084918394785745E-3</v>
      </c>
      <c r="L7" s="128">
        <f t="shared" si="2"/>
        <v>0.11733645280696456</v>
      </c>
      <c r="M7" s="128">
        <f t="shared" si="3"/>
        <v>0.53157844423828637</v>
      </c>
      <c r="N7" s="1">
        <f t="shared" si="5"/>
        <v>25.400000000000006</v>
      </c>
      <c r="O7" s="128">
        <f t="shared" si="4"/>
        <v>29.370078740157474</v>
      </c>
      <c r="P7" s="136"/>
      <c r="Q7" s="136"/>
      <c r="R7" s="136"/>
      <c r="S7" s="136"/>
      <c r="T7" s="136"/>
      <c r="U7" s="36"/>
    </row>
    <row r="8" spans="1:21" ht="27.75" customHeight="1" x14ac:dyDescent="0.2">
      <c r="A8" s="346" t="s">
        <v>65</v>
      </c>
      <c r="B8" s="347"/>
      <c r="C8" s="137">
        <f>SUM(BMPs!F17:F33)+SUM(BMPs!O38:O42)</f>
        <v>500</v>
      </c>
      <c r="J8" s="128">
        <f t="shared" si="0"/>
        <v>0</v>
      </c>
      <c r="K8" s="128">
        <f t="shared" si="1"/>
        <v>1.0048160249283162E-2</v>
      </c>
      <c r="L8" s="128">
        <f t="shared" si="2"/>
        <v>0.12162915639108331</v>
      </c>
      <c r="M8" s="128">
        <f t="shared" si="3"/>
        <v>0.54136541617994582</v>
      </c>
      <c r="N8" s="1">
        <f t="shared" si="5"/>
        <v>25.500000000000007</v>
      </c>
      <c r="O8" s="128">
        <f t="shared" si="4"/>
        <v>29.215686274509792</v>
      </c>
      <c r="P8" s="136"/>
      <c r="Q8" s="136"/>
      <c r="R8" s="136"/>
      <c r="S8" s="136"/>
      <c r="T8" s="136"/>
      <c r="U8" s="36"/>
    </row>
    <row r="9" spans="1:21" x14ac:dyDescent="0.2">
      <c r="A9" s="348"/>
      <c r="B9" s="348"/>
      <c r="C9" s="138"/>
      <c r="J9" s="128">
        <f t="shared" si="0"/>
        <v>0</v>
      </c>
      <c r="K9" s="128">
        <f t="shared" si="1"/>
        <v>1.1251897773279448E-2</v>
      </c>
      <c r="L9" s="128">
        <f t="shared" si="2"/>
        <v>0.12598280444587667</v>
      </c>
      <c r="M9" s="128">
        <f t="shared" si="3"/>
        <v>0.55120408545727217</v>
      </c>
      <c r="N9" s="1">
        <f t="shared" si="5"/>
        <v>25.600000000000009</v>
      </c>
      <c r="O9" s="128">
        <f t="shared" si="4"/>
        <v>29.062499999999986</v>
      </c>
    </row>
    <row r="10" spans="1:21" x14ac:dyDescent="0.2">
      <c r="A10" s="45"/>
      <c r="B10" s="45"/>
      <c r="C10" s="139"/>
      <c r="J10" s="128">
        <f t="shared" si="0"/>
        <v>0</v>
      </c>
      <c r="K10" s="128">
        <f t="shared" si="1"/>
        <v>1.2519002802492279E-2</v>
      </c>
      <c r="L10" s="128">
        <f t="shared" si="2"/>
        <v>0.13039669301907414</v>
      </c>
      <c r="M10" s="128">
        <f t="shared" si="3"/>
        <v>0.56109375442115728</v>
      </c>
      <c r="N10" s="1">
        <f t="shared" si="5"/>
        <v>25.70000000000001</v>
      </c>
      <c r="O10" s="128">
        <f t="shared" si="4"/>
        <v>28.910505836575858</v>
      </c>
    </row>
    <row r="11" spans="1:21" x14ac:dyDescent="0.2">
      <c r="A11" s="140" t="s">
        <v>51</v>
      </c>
      <c r="B11" s="36"/>
      <c r="J11" s="128">
        <f t="shared" si="0"/>
        <v>0</v>
      </c>
      <c r="K11" s="128">
        <f t="shared" si="1"/>
        <v>1.384878464474806E-2</v>
      </c>
      <c r="L11" s="128">
        <f t="shared" si="2"/>
        <v>0.13487012907317958</v>
      </c>
      <c r="M11" s="128">
        <f t="shared" si="3"/>
        <v>0.57103373633101406</v>
      </c>
      <c r="N11" s="1">
        <f t="shared" si="5"/>
        <v>25.800000000000011</v>
      </c>
      <c r="O11" s="128">
        <f t="shared" si="4"/>
        <v>28.759689922480604</v>
      </c>
    </row>
    <row r="12" spans="1:21" x14ac:dyDescent="0.2">
      <c r="A12" s="140"/>
      <c r="B12" s="36"/>
      <c r="J12" s="128">
        <f t="shared" si="0"/>
        <v>0</v>
      </c>
      <c r="K12" s="128">
        <f t="shared" si="1"/>
        <v>1.5240563313967011E-2</v>
      </c>
      <c r="L12" s="128">
        <f t="shared" si="2"/>
        <v>0.13940243027476149</v>
      </c>
      <c r="M12" s="128">
        <f t="shared" si="3"/>
        <v>0.58102335514407377</v>
      </c>
      <c r="N12" s="1">
        <f t="shared" si="5"/>
        <v>25.900000000000013</v>
      </c>
      <c r="O12" s="128">
        <f t="shared" si="4"/>
        <v>28.610038610038593</v>
      </c>
    </row>
    <row r="13" spans="1:21" x14ac:dyDescent="0.2">
      <c r="A13" s="140" t="s">
        <v>52</v>
      </c>
      <c r="B13" s="36"/>
      <c r="H13" s="1"/>
      <c r="J13" s="128">
        <f t="shared" si="0"/>
        <v>0</v>
      </c>
      <c r="K13" s="128">
        <f t="shared" si="1"/>
        <v>1.6693669324318216E-2</v>
      </c>
      <c r="L13" s="128">
        <f t="shared" si="2"/>
        <v>0.14399292478860598</v>
      </c>
      <c r="M13" s="128">
        <f t="shared" si="3"/>
        <v>0.59106194530954781</v>
      </c>
      <c r="N13" s="1">
        <f t="shared" si="5"/>
        <v>26.000000000000014</v>
      </c>
      <c r="O13" s="128">
        <f t="shared" si="4"/>
        <v>28.461538461538439</v>
      </c>
    </row>
    <row r="14" spans="1:21" ht="13.5" customHeight="1" thickBot="1" x14ac:dyDescent="0.25">
      <c r="A14" s="341" t="s">
        <v>53</v>
      </c>
      <c r="B14" s="342"/>
      <c r="C14" s="141"/>
      <c r="D14" s="142" t="s">
        <v>54</v>
      </c>
      <c r="E14" s="27" t="s">
        <v>1</v>
      </c>
      <c r="F14" s="27" t="s">
        <v>2</v>
      </c>
      <c r="G14" s="47" t="s">
        <v>3</v>
      </c>
      <c r="H14" s="1"/>
      <c r="J14" s="128">
        <f t="shared" si="0"/>
        <v>0</v>
      </c>
      <c r="K14" s="128">
        <f t="shared" si="1"/>
        <v>1.8207443489106283E-2</v>
      </c>
      <c r="L14" s="128">
        <f t="shared" si="2"/>
        <v>0.14864095107660069</v>
      </c>
      <c r="M14" s="128">
        <f t="shared" si="3"/>
        <v>0.60114885156751829</v>
      </c>
      <c r="N14" s="1">
        <f t="shared" si="5"/>
        <v>26.100000000000016</v>
      </c>
      <c r="O14" s="128">
        <f t="shared" si="4"/>
        <v>28.314176245210703</v>
      </c>
    </row>
    <row r="15" spans="1:21" x14ac:dyDescent="0.2">
      <c r="A15" s="337" t="s">
        <v>55</v>
      </c>
      <c r="B15" s="338"/>
      <c r="C15" s="274" t="s">
        <v>139</v>
      </c>
      <c r="D15" s="272">
        <f>'Site Data'!C24</f>
        <v>0</v>
      </c>
      <c r="E15" s="272">
        <f>'Site Data'!E24</f>
        <v>0</v>
      </c>
      <c r="F15" s="272">
        <f>'Site Data'!G24</f>
        <v>0</v>
      </c>
      <c r="G15" s="273">
        <f>'Site Data'!I24</f>
        <v>0</v>
      </c>
      <c r="H15" s="1"/>
      <c r="J15" s="128">
        <f t="shared" si="0"/>
        <v>0</v>
      </c>
      <c r="K15" s="128">
        <f t="shared" si="1"/>
        <v>1.9781236724264392E-2</v>
      </c>
      <c r="L15" s="128">
        <f t="shared" si="2"/>
        <v>0.1533458577012265</v>
      </c>
      <c r="M15" s="128">
        <f t="shared" si="3"/>
        <v>0.61128342875243835</v>
      </c>
      <c r="N15" s="1">
        <f t="shared" si="5"/>
        <v>26.200000000000017</v>
      </c>
      <c r="O15" s="128">
        <f t="shared" si="4"/>
        <v>28.167938931297684</v>
      </c>
    </row>
    <row r="16" spans="1:21" ht="13.5" customHeight="1" thickBot="1" x14ac:dyDescent="0.25">
      <c r="A16" s="339"/>
      <c r="B16" s="340"/>
      <c r="C16" s="144" t="s">
        <v>14</v>
      </c>
      <c r="D16" s="145">
        <f>'Site Data'!D24</f>
        <v>30</v>
      </c>
      <c r="E16" s="145">
        <f>'Site Data'!F24</f>
        <v>55</v>
      </c>
      <c r="F16" s="145">
        <f>'Site Data'!H24</f>
        <v>70</v>
      </c>
      <c r="G16" s="146">
        <f>'Site Data'!J24</f>
        <v>77</v>
      </c>
      <c r="H16" s="1"/>
      <c r="J16" s="128">
        <f t="shared" si="0"/>
        <v>0</v>
      </c>
      <c r="K16" s="128">
        <f t="shared" si="1"/>
        <v>2.1414409856329874E-2</v>
      </c>
      <c r="L16" s="128">
        <f t="shared" si="2"/>
        <v>0.15810700313353035</v>
      </c>
      <c r="M16" s="128">
        <f t="shared" si="3"/>
        <v>0.62146504160111149</v>
      </c>
      <c r="N16" s="1">
        <f t="shared" si="5"/>
        <v>26.300000000000018</v>
      </c>
      <c r="O16" s="128">
        <f t="shared" si="4"/>
        <v>28.022813688212899</v>
      </c>
    </row>
    <row r="17" spans="1:15" x14ac:dyDescent="0.2">
      <c r="A17" s="337" t="s">
        <v>22</v>
      </c>
      <c r="B17" s="338"/>
      <c r="C17" s="274" t="s">
        <v>139</v>
      </c>
      <c r="D17" s="272">
        <f>'Site Data'!C25</f>
        <v>0</v>
      </c>
      <c r="E17" s="272">
        <f>'Site Data'!E25</f>
        <v>0</v>
      </c>
      <c r="F17" s="272">
        <f>'Site Data'!G25</f>
        <v>0</v>
      </c>
      <c r="G17" s="273">
        <f>'Site Data'!I25</f>
        <v>0</v>
      </c>
      <c r="H17" s="1"/>
      <c r="J17" s="128">
        <f t="shared" si="0"/>
        <v>0</v>
      </c>
      <c r="K17" s="128">
        <f t="shared" si="1"/>
        <v>2.3106333434784347E-2</v>
      </c>
      <c r="L17" s="128">
        <f t="shared" si="2"/>
        <v>0.1629237555654636</v>
      </c>
      <c r="M17" s="128">
        <f t="shared" si="3"/>
        <v>0.63169306456503893</v>
      </c>
      <c r="N17" s="1">
        <f t="shared" si="5"/>
        <v>26.40000000000002</v>
      </c>
      <c r="O17" s="128">
        <f t="shared" si="4"/>
        <v>27.878787878787847</v>
      </c>
    </row>
    <row r="18" spans="1:15" ht="13.5" customHeight="1" thickBot="1" x14ac:dyDescent="0.25">
      <c r="A18" s="339"/>
      <c r="B18" s="340"/>
      <c r="C18" s="144" t="s">
        <v>14</v>
      </c>
      <c r="D18" s="145">
        <f>'Site Data'!D25</f>
        <v>39</v>
      </c>
      <c r="E18" s="145">
        <f>'Site Data'!F25</f>
        <v>61</v>
      </c>
      <c r="F18" s="145">
        <f>'Site Data'!H25</f>
        <v>74</v>
      </c>
      <c r="G18" s="146">
        <f>'Site Data'!J25</f>
        <v>80</v>
      </c>
      <c r="H18" s="1"/>
      <c r="J18" s="128">
        <f t="shared" si="0"/>
        <v>0</v>
      </c>
      <c r="K18" s="128">
        <f t="shared" si="1"/>
        <v>2.4856387548642566E-2</v>
      </c>
      <c r="L18" s="128">
        <f t="shared" si="2"/>
        <v>0.16779549272646824</v>
      </c>
      <c r="M18" s="128">
        <f t="shared" si="3"/>
        <v>0.64196688162701188</v>
      </c>
      <c r="N18" s="1">
        <f t="shared" si="5"/>
        <v>26.500000000000021</v>
      </c>
      <c r="O18" s="128">
        <f t="shared" si="4"/>
        <v>27.73584905660374</v>
      </c>
    </row>
    <row r="19" spans="1:15" x14ac:dyDescent="0.2">
      <c r="A19" s="337" t="s">
        <v>8</v>
      </c>
      <c r="B19" s="338"/>
      <c r="C19" s="274" t="s">
        <v>139</v>
      </c>
      <c r="D19" s="272">
        <f>'Site Data'!C26</f>
        <v>43560</v>
      </c>
      <c r="E19" s="272">
        <f>'Site Data'!E26</f>
        <v>0</v>
      </c>
      <c r="F19" s="272">
        <f>'Site Data'!G26</f>
        <v>0</v>
      </c>
      <c r="G19" s="273">
        <f>'Site Data'!I26</f>
        <v>0</v>
      </c>
      <c r="H19" s="147"/>
      <c r="J19" s="128">
        <f t="shared" si="0"/>
        <v>0</v>
      </c>
      <c r="K19" s="128">
        <f t="shared" si="1"/>
        <v>2.666396164717871E-2</v>
      </c>
      <c r="L19" s="128">
        <f t="shared" si="2"/>
        <v>0.17272160170420142</v>
      </c>
      <c r="M19" s="128">
        <f t="shared" si="3"/>
        <v>0.65228588612184524</v>
      </c>
      <c r="N19" s="1">
        <f t="shared" si="5"/>
        <v>26.600000000000023</v>
      </c>
      <c r="O19" s="128">
        <f t="shared" si="4"/>
        <v>27.593984962405983</v>
      </c>
    </row>
    <row r="20" spans="1:15" ht="13.5" customHeight="1" thickBot="1" x14ac:dyDescent="0.25">
      <c r="A20" s="339"/>
      <c r="B20" s="340"/>
      <c r="C20" s="144" t="s">
        <v>14</v>
      </c>
      <c r="D20" s="145">
        <f>'Site Data'!D26</f>
        <v>98</v>
      </c>
      <c r="E20" s="145">
        <f>'Site Data'!F26</f>
        <v>98</v>
      </c>
      <c r="F20" s="145">
        <f>'Site Data'!H26</f>
        <v>98</v>
      </c>
      <c r="G20" s="148">
        <f>'Site Data'!J26</f>
        <v>98</v>
      </c>
      <c r="J20" s="128">
        <f t="shared" si="0"/>
        <v>0</v>
      </c>
      <c r="K20" s="128">
        <f t="shared" si="1"/>
        <v>2.8528454364681131E-2</v>
      </c>
      <c r="L20" s="128">
        <f t="shared" si="2"/>
        <v>0.17770147876928799</v>
      </c>
      <c r="M20" s="128">
        <f t="shared" si="3"/>
        <v>0.66264948056113637</v>
      </c>
      <c r="N20" s="1">
        <f t="shared" si="5"/>
        <v>26.700000000000024</v>
      </c>
      <c r="O20" s="128">
        <f t="shared" si="4"/>
        <v>27.453183520599218</v>
      </c>
    </row>
    <row r="21" spans="1:15" x14ac:dyDescent="0.2">
      <c r="A21" s="343" t="s">
        <v>131</v>
      </c>
      <c r="B21" s="338"/>
      <c r="C21" s="274" t="s">
        <v>139</v>
      </c>
      <c r="D21" s="272">
        <f>'Site Data'!C27</f>
        <v>0</v>
      </c>
      <c r="E21" s="272">
        <f>'Site Data'!E27</f>
        <v>0</v>
      </c>
      <c r="F21" s="272">
        <f>'Site Data'!G27</f>
        <v>0</v>
      </c>
      <c r="G21" s="273">
        <f>'Site Data'!I27</f>
        <v>0</v>
      </c>
      <c r="J21" s="128">
        <f t="shared" si="0"/>
        <v>0</v>
      </c>
      <c r="K21" s="128">
        <f t="shared" si="1"/>
        <v>3.0449273349130508E-2</v>
      </c>
      <c r="L21" s="128">
        <f t="shared" si="2"/>
        <v>0.18273452920399597</v>
      </c>
      <c r="M21" s="128">
        <f t="shared" si="3"/>
        <v>0.67305707646194901</v>
      </c>
      <c r="N21" s="1">
        <f t="shared" si="5"/>
        <v>26.800000000000026</v>
      </c>
      <c r="O21" s="128">
        <f t="shared" si="4"/>
        <v>27.313432835820862</v>
      </c>
    </row>
    <row r="22" spans="1:15" ht="13.5" customHeight="1" thickBot="1" x14ac:dyDescent="0.25">
      <c r="A22" s="339"/>
      <c r="B22" s="340"/>
      <c r="C22" s="144" t="s">
        <v>14</v>
      </c>
      <c r="D22" s="145">
        <f>'Site Data'!D27</f>
        <v>98</v>
      </c>
      <c r="E22" s="145">
        <f>'Site Data'!F27</f>
        <v>98</v>
      </c>
      <c r="F22" s="145">
        <f>'Site Data'!H27</f>
        <v>98</v>
      </c>
      <c r="G22" s="148">
        <f>'Site Data'!J27</f>
        <v>98</v>
      </c>
      <c r="J22" s="128">
        <f t="shared" si="0"/>
        <v>0</v>
      </c>
      <c r="K22" s="128">
        <f t="shared" si="1"/>
        <v>3.2425835094699818E-2</v>
      </c>
      <c r="L22" s="128">
        <f t="shared" si="2"/>
        <v>0.18782016713473537</v>
      </c>
      <c r="M22" s="128">
        <f t="shared" si="3"/>
        <v>0.68350809417931957</v>
      </c>
      <c r="N22" s="1">
        <f t="shared" si="5"/>
        <v>26.900000000000027</v>
      </c>
      <c r="O22" s="128">
        <f t="shared" si="4"/>
        <v>27.17472118959104</v>
      </c>
    </row>
    <row r="23" spans="1:15" x14ac:dyDescent="0.2">
      <c r="A23" s="149"/>
      <c r="B23" s="149"/>
      <c r="C23" s="149"/>
      <c r="D23" s="150"/>
      <c r="E23" s="151"/>
      <c r="F23" s="37"/>
      <c r="G23" s="152" t="s">
        <v>57</v>
      </c>
      <c r="H23" s="153" t="s">
        <v>45</v>
      </c>
      <c r="J23" s="128">
        <f t="shared" si="0"/>
        <v>0</v>
      </c>
      <c r="K23" s="128">
        <f t="shared" si="1"/>
        <v>3.4457564777975645E-2</v>
      </c>
      <c r="L23" s="128">
        <f t="shared" si="2"/>
        <v>0.192957815368276</v>
      </c>
      <c r="M23" s="128">
        <f t="shared" si="3"/>
        <v>0.6940019627424816</v>
      </c>
      <c r="N23" s="1">
        <f t="shared" si="5"/>
        <v>27.000000000000028</v>
      </c>
      <c r="O23" s="128">
        <f t="shared" si="4"/>
        <v>27.037037037036995</v>
      </c>
    </row>
    <row r="24" spans="1:15" ht="13.5" thickBot="1" x14ac:dyDescent="0.25">
      <c r="A24" s="149"/>
      <c r="B24" s="149"/>
      <c r="C24" s="149"/>
      <c r="D24" s="150"/>
      <c r="E24" s="151"/>
      <c r="F24" s="37"/>
      <c r="G24" s="154">
        <f>IF('Site Data'!K28&gt;0,(SUMPRODUCT(D15:G15,D16:G16)+SUMPRODUCT(D17:G17,D18:G18)+SUMPRODUCT(D19:G19,D20:G20)+SUMPRODUCT(D21:G21,D22:G22))/'Site Data'!K28,0)</f>
        <v>98</v>
      </c>
      <c r="H24" s="155">
        <f>IF(G24&gt;0,1000/G24-10,1000)</f>
        <v>0.20408163265306101</v>
      </c>
      <c r="J24" s="128">
        <f t="shared" si="0"/>
        <v>0</v>
      </c>
      <c r="K24" s="128">
        <f t="shared" si="1"/>
        <v>3.654389609780663E-2</v>
      </c>
      <c r="L24" s="128">
        <f t="shared" si="2"/>
        <v>0.19814690523159456</v>
      </c>
      <c r="M24" s="128">
        <f t="shared" si="3"/>
        <v>0.70453811969472158</v>
      </c>
      <c r="N24" s="1">
        <f t="shared" si="5"/>
        <v>27.10000000000003</v>
      </c>
      <c r="O24" s="128">
        <f t="shared" si="4"/>
        <v>26.900369003689995</v>
      </c>
    </row>
    <row r="25" spans="1:15" x14ac:dyDescent="0.2">
      <c r="A25" s="149"/>
      <c r="B25" s="149"/>
      <c r="C25" s="149"/>
      <c r="D25" s="150"/>
      <c r="E25" s="151"/>
      <c r="F25" s="37"/>
      <c r="G25" s="151"/>
      <c r="H25" s="37"/>
      <c r="J25" s="128">
        <f t="shared" si="0"/>
        <v>0</v>
      </c>
      <c r="K25" s="128">
        <f t="shared" si="1"/>
        <v>3.8684271118684457E-2</v>
      </c>
      <c r="L25" s="128">
        <f t="shared" si="2"/>
        <v>0.2033868764152536</v>
      </c>
      <c r="M25" s="128">
        <f t="shared" si="3"/>
        <v>0.71511601093676536</v>
      </c>
      <c r="N25" s="1">
        <f t="shared" si="5"/>
        <v>27.200000000000031</v>
      </c>
      <c r="O25" s="128">
        <f t="shared" si="4"/>
        <v>26.764705882352899</v>
      </c>
    </row>
    <row r="26" spans="1:15" ht="13.5" customHeight="1" x14ac:dyDescent="0.2">
      <c r="A26" s="149"/>
      <c r="B26" s="149"/>
      <c r="C26" s="149"/>
      <c r="D26" s="150"/>
      <c r="E26" s="151"/>
      <c r="F26" s="37"/>
      <c r="G26" s="151"/>
      <c r="H26" s="37"/>
      <c r="J26" s="128">
        <f t="shared" si="0"/>
        <v>0</v>
      </c>
      <c r="K26" s="128">
        <f t="shared" si="1"/>
        <v>4.0878140117566374E-2</v>
      </c>
      <c r="L26" s="128">
        <f t="shared" si="2"/>
        <v>0.20867717682022105</v>
      </c>
      <c r="M26" s="128">
        <f t="shared" si="3"/>
        <v>0.72573509057360397</v>
      </c>
      <c r="N26" s="1">
        <f t="shared" si="5"/>
        <v>27.300000000000033</v>
      </c>
      <c r="O26" s="128">
        <f t="shared" si="4"/>
        <v>26.630036630036585</v>
      </c>
    </row>
    <row r="27" spans="1:15" x14ac:dyDescent="0.2">
      <c r="A27" s="140" t="s">
        <v>58</v>
      </c>
      <c r="B27" s="149"/>
      <c r="C27" s="149"/>
      <c r="D27" s="150"/>
      <c r="E27" s="151"/>
      <c r="F27" s="37"/>
      <c r="G27" s="151"/>
      <c r="H27" s="37"/>
      <c r="J27" s="128">
        <f t="shared" si="0"/>
        <v>0</v>
      </c>
      <c r="K27" s="128">
        <f t="shared" si="1"/>
        <v>4.3124961434053082E-2</v>
      </c>
      <c r="L27" s="128">
        <f t="shared" si="2"/>
        <v>0.21401726240804669</v>
      </c>
      <c r="M27" s="128">
        <f t="shared" si="3"/>
        <v>0.73639482076467888</v>
      </c>
      <c r="N27" s="1">
        <f t="shared" si="5"/>
        <v>27.400000000000034</v>
      </c>
      <c r="O27" s="128">
        <f t="shared" si="4"/>
        <v>26.496350364963462</v>
      </c>
    </row>
    <row r="28" spans="1:15" ht="13.5" customHeight="1" thickBot="1" x14ac:dyDescent="0.25">
      <c r="A28" s="341" t="s">
        <v>53</v>
      </c>
      <c r="B28" s="342"/>
      <c r="C28" s="141"/>
      <c r="D28" s="142" t="s">
        <v>54</v>
      </c>
      <c r="E28" s="27" t="s">
        <v>1</v>
      </c>
      <c r="F28" s="27" t="s">
        <v>2</v>
      </c>
      <c r="G28" s="47" t="s">
        <v>3</v>
      </c>
      <c r="H28" s="1"/>
      <c r="J28" s="128">
        <f t="shared" si="0"/>
        <v>0</v>
      </c>
      <c r="K28" s="128">
        <f t="shared" si="1"/>
        <v>4.5424201323834908E-2</v>
      </c>
      <c r="L28" s="128">
        <f t="shared" si="2"/>
        <v>0.21940659705430582</v>
      </c>
      <c r="M28" s="128">
        <f t="shared" si="3"/>
        <v>0.74709467157733334</v>
      </c>
      <c r="N28" s="1">
        <f t="shared" si="5"/>
        <v>27.500000000000036</v>
      </c>
      <c r="O28" s="128">
        <f t="shared" si="4"/>
        <v>26.363636363636317</v>
      </c>
    </row>
    <row r="29" spans="1:15" x14ac:dyDescent="0.2">
      <c r="A29" s="332" t="s">
        <v>55</v>
      </c>
      <c r="B29" s="333"/>
      <c r="C29" s="143" t="s">
        <v>56</v>
      </c>
      <c r="D29" s="272">
        <f>'Site Data'!C34</f>
        <v>0</v>
      </c>
      <c r="E29" s="272">
        <f>'Site Data'!E34</f>
        <v>0</v>
      </c>
      <c r="F29" s="272">
        <f>'Site Data'!G34</f>
        <v>0</v>
      </c>
      <c r="G29" s="273">
        <f>'Site Data'!I34</f>
        <v>0</v>
      </c>
      <c r="H29" s="1"/>
      <c r="J29" s="128">
        <f t="shared" si="0"/>
        <v>0</v>
      </c>
      <c r="K29" s="128">
        <f t="shared" si="1"/>
        <v>4.7775333815323666E-2</v>
      </c>
      <c r="L29" s="128">
        <f t="shared" si="2"/>
        <v>0.22484465240522861</v>
      </c>
      <c r="M29" s="128">
        <f t="shared" si="3"/>
        <v>0.75783412084344703</v>
      </c>
      <c r="N29" s="1">
        <f t="shared" si="5"/>
        <v>27.600000000000037</v>
      </c>
      <c r="O29" s="128">
        <f t="shared" si="4"/>
        <v>26.231884057970966</v>
      </c>
    </row>
    <row r="30" spans="1:15" ht="13.5" customHeight="1" thickBot="1" x14ac:dyDescent="0.25">
      <c r="A30" s="334"/>
      <c r="B30" s="335"/>
      <c r="C30" s="144" t="s">
        <v>14</v>
      </c>
      <c r="D30" s="145">
        <f>'Site Data'!D34</f>
        <v>30</v>
      </c>
      <c r="E30" s="145">
        <f>'Site Data'!F34</f>
        <v>55</v>
      </c>
      <c r="F30" s="145">
        <f>'Site Data'!H34</f>
        <v>70</v>
      </c>
      <c r="G30" s="146">
        <f>'Site Data'!J34</f>
        <v>77</v>
      </c>
      <c r="H30" s="1"/>
      <c r="J30" s="128">
        <f t="shared" si="0"/>
        <v>0</v>
      </c>
      <c r="K30" s="128">
        <f t="shared" si="1"/>
        <v>5.0177840569390939E-2</v>
      </c>
      <c r="L30" s="128">
        <f t="shared" si="2"/>
        <v>0.23033090773743653</v>
      </c>
      <c r="M30" s="128">
        <f t="shared" si="3"/>
        <v>0.76861265401918288</v>
      </c>
      <c r="N30" s="1">
        <f t="shared" si="5"/>
        <v>27.700000000000038</v>
      </c>
      <c r="O30" s="128">
        <f t="shared" si="4"/>
        <v>26.101083032490926</v>
      </c>
    </row>
    <row r="31" spans="1:15" x14ac:dyDescent="0.2">
      <c r="A31" s="332" t="s">
        <v>22</v>
      </c>
      <c r="B31" s="333"/>
      <c r="C31" s="143" t="s">
        <v>56</v>
      </c>
      <c r="D31" s="272">
        <f>'Site Data'!C35</f>
        <v>0</v>
      </c>
      <c r="E31" s="272">
        <f>'Site Data'!E35</f>
        <v>0</v>
      </c>
      <c r="F31" s="272">
        <f>'Site Data'!G35</f>
        <v>0</v>
      </c>
      <c r="G31" s="273">
        <f>'Site Data'!I35</f>
        <v>0</v>
      </c>
      <c r="H31" s="1"/>
      <c r="J31" s="128">
        <f t="shared" si="0"/>
        <v>0</v>
      </c>
      <c r="K31" s="128">
        <f t="shared" si="1"/>
        <v>5.2631210742133068E-2</v>
      </c>
      <c r="L31" s="128">
        <f t="shared" si="2"/>
        <v>0.23586484982070546</v>
      </c>
      <c r="M31" s="128">
        <f t="shared" si="3"/>
        <v>0.7794297640477561</v>
      </c>
      <c r="N31" s="1">
        <f t="shared" si="5"/>
        <v>27.80000000000004</v>
      </c>
      <c r="O31" s="128">
        <f t="shared" si="4"/>
        <v>25.971223021582681</v>
      </c>
    </row>
    <row r="32" spans="1:15" ht="13.5" customHeight="1" thickBot="1" x14ac:dyDescent="0.25">
      <c r="A32" s="334"/>
      <c r="B32" s="335"/>
      <c r="C32" s="144" t="s">
        <v>14</v>
      </c>
      <c r="D32" s="145">
        <f>'Site Data'!D35</f>
        <v>39</v>
      </c>
      <c r="E32" s="145">
        <f>'Site Data'!F35</f>
        <v>61</v>
      </c>
      <c r="F32" s="145">
        <f>'Site Data'!H35</f>
        <v>74</v>
      </c>
      <c r="G32" s="146">
        <f>'Site Data'!J35</f>
        <v>80</v>
      </c>
      <c r="H32" s="1"/>
      <c r="J32" s="128">
        <f t="shared" si="0"/>
        <v>0</v>
      </c>
      <c r="K32" s="128">
        <f t="shared" si="1"/>
        <v>5.5134940850587053E-2</v>
      </c>
      <c r="L32" s="128">
        <f t="shared" si="2"/>
        <v>0.24144597278367838</v>
      </c>
      <c r="M32" s="128">
        <f t="shared" si="3"/>
        <v>0.79028495122515396</v>
      </c>
      <c r="N32" s="1">
        <f t="shared" si="5"/>
        <v>27.900000000000041</v>
      </c>
      <c r="O32" s="128">
        <f t="shared" si="4"/>
        <v>25.842293906809985</v>
      </c>
    </row>
    <row r="33" spans="1:15" x14ac:dyDescent="0.2">
      <c r="A33" s="332" t="s">
        <v>8</v>
      </c>
      <c r="B33" s="333"/>
      <c r="C33" s="143" t="s">
        <v>56</v>
      </c>
      <c r="D33" s="272">
        <f>'Site Data'!C36</f>
        <v>43560</v>
      </c>
      <c r="E33" s="272">
        <f>'Site Data'!E36</f>
        <v>0</v>
      </c>
      <c r="F33" s="272">
        <f>'Site Data'!G36</f>
        <v>0</v>
      </c>
      <c r="G33" s="273">
        <f>'Site Data'!I36</f>
        <v>0</v>
      </c>
      <c r="H33" s="147"/>
      <c r="J33" s="128">
        <f t="shared" si="0"/>
        <v>0</v>
      </c>
      <c r="K33" s="128">
        <f t="shared" si="1"/>
        <v>5.7688534641325444E-2</v>
      </c>
      <c r="L33" s="128">
        <f t="shared" si="2"/>
        <v>0.24707377798245925</v>
      </c>
      <c r="M33" s="128">
        <f t="shared" si="3"/>
        <v>0.80117772306873847</v>
      </c>
      <c r="N33" s="1">
        <f t="shared" si="5"/>
        <v>28.000000000000043</v>
      </c>
      <c r="O33" s="128">
        <f t="shared" si="4"/>
        <v>25.714285714285658</v>
      </c>
    </row>
    <row r="34" spans="1:15" ht="13.5" customHeight="1" thickBot="1" x14ac:dyDescent="0.25">
      <c r="A34" s="334"/>
      <c r="B34" s="335"/>
      <c r="C34" s="144" t="s">
        <v>14</v>
      </c>
      <c r="D34" s="145">
        <f>'Site Data'!D36</f>
        <v>98</v>
      </c>
      <c r="E34" s="145">
        <f>'Site Data'!F36</f>
        <v>98</v>
      </c>
      <c r="F34" s="145">
        <f>'Site Data'!H36</f>
        <v>98</v>
      </c>
      <c r="G34" s="148">
        <f>'Site Data'!J36</f>
        <v>98</v>
      </c>
      <c r="J34" s="128">
        <f t="shared" si="0"/>
        <v>0</v>
      </c>
      <c r="K34" s="128">
        <f t="shared" si="1"/>
        <v>6.0291502961854794E-2</v>
      </c>
      <c r="L34" s="128">
        <f t="shared" si="2"/>
        <v>0.25274777387200792</v>
      </c>
      <c r="M34" s="128">
        <f t="shared" si="3"/>
        <v>0.81210759418864675</v>
      </c>
      <c r="N34" s="1">
        <f t="shared" si="5"/>
        <v>28.100000000000044</v>
      </c>
      <c r="O34" s="128">
        <f t="shared" si="4"/>
        <v>25.587188612099588</v>
      </c>
    </row>
    <row r="35" spans="1:15" x14ac:dyDescent="0.2">
      <c r="A35" s="343" t="s">
        <v>131</v>
      </c>
      <c r="B35" s="338"/>
      <c r="C35" s="274" t="s">
        <v>139</v>
      </c>
      <c r="D35" s="272">
        <f>'Site Data'!C37</f>
        <v>0</v>
      </c>
      <c r="E35" s="272">
        <f>'Site Data'!E37</f>
        <v>0</v>
      </c>
      <c r="F35" s="272">
        <f>'Site Data'!G37</f>
        <v>0</v>
      </c>
      <c r="G35" s="273">
        <f>'Site Data'!I37</f>
        <v>0</v>
      </c>
      <c r="J35" s="128">
        <f t="shared" si="0"/>
        <v>0</v>
      </c>
      <c r="K35" s="128">
        <f t="shared" si="1"/>
        <v>6.2943363634753349E-2</v>
      </c>
      <c r="L35" s="128">
        <f t="shared" si="2"/>
        <v>0.25846747588027719</v>
      </c>
      <c r="M35" s="128">
        <f t="shared" si="3"/>
        <v>0.82307408616193856</v>
      </c>
      <c r="N35" s="1">
        <f t="shared" si="5"/>
        <v>28.200000000000045</v>
      </c>
      <c r="O35" s="128">
        <f t="shared" si="4"/>
        <v>25.460992907801362</v>
      </c>
    </row>
    <row r="36" spans="1:15" ht="13.5" thickBot="1" x14ac:dyDescent="0.25">
      <c r="A36" s="339"/>
      <c r="B36" s="340"/>
      <c r="C36" s="144" t="s">
        <v>14</v>
      </c>
      <c r="D36" s="145">
        <f>'Site Data'!D37</f>
        <v>98</v>
      </c>
      <c r="E36" s="145">
        <f>'Site Data'!F37</f>
        <v>98</v>
      </c>
      <c r="F36" s="145">
        <f>'Site Data'!H37</f>
        <v>98</v>
      </c>
      <c r="G36" s="148">
        <f>'Site Data'!J37</f>
        <v>98</v>
      </c>
      <c r="J36" s="128">
        <f t="shared" si="0"/>
        <v>0</v>
      </c>
      <c r="K36" s="128">
        <f t="shared" si="1"/>
        <v>6.5643641334474298E-2</v>
      </c>
      <c r="L36" s="128">
        <f t="shared" si="2"/>
        <v>0.26423240628501238</v>
      </c>
      <c r="M36" s="128">
        <f t="shared" si="3"/>
        <v>0.83407672740939953</v>
      </c>
      <c r="N36" s="1">
        <f t="shared" si="5"/>
        <v>28.300000000000047</v>
      </c>
      <c r="O36" s="128">
        <f t="shared" si="4"/>
        <v>25.335689045936334</v>
      </c>
    </row>
    <row r="37" spans="1:15" x14ac:dyDescent="0.2">
      <c r="A37" s="149"/>
      <c r="B37" s="149"/>
      <c r="C37" s="149"/>
      <c r="D37" s="150"/>
      <c r="E37" s="151"/>
      <c r="F37" s="37"/>
      <c r="G37" s="152" t="s">
        <v>57</v>
      </c>
      <c r="H37" s="153" t="s">
        <v>45</v>
      </c>
      <c r="J37" s="128">
        <f t="shared" si="0"/>
        <v>0</v>
      </c>
      <c r="K37" s="128">
        <f t="shared" si="1"/>
        <v>6.8391867466753589E-2</v>
      </c>
      <c r="L37" s="128">
        <f t="shared" si="2"/>
        <v>0.27004209409315721</v>
      </c>
      <c r="M37" s="128">
        <f t="shared" si="3"/>
        <v>0.84511505307495727</v>
      </c>
      <c r="N37" s="1">
        <f t="shared" si="5"/>
        <v>28.400000000000048</v>
      </c>
      <c r="O37" s="128">
        <f t="shared" si="4"/>
        <v>25.211267605633743</v>
      </c>
    </row>
    <row r="38" spans="1:15" ht="13.5" thickBot="1" x14ac:dyDescent="0.25">
      <c r="A38" s="149"/>
      <c r="B38" s="149"/>
      <c r="C38" s="149"/>
      <c r="D38" s="150"/>
      <c r="E38" s="151"/>
      <c r="F38" s="37"/>
      <c r="G38" s="154">
        <f>IF(C7&gt;0,(SUMPRODUCT(D29:G29,D30:G30)+SUMPRODUCT(D31:G31,D32:G32)+SUMPRODUCT(D33:G33,D34:G34)+SUMPRODUCT(D35:G35,D36:G36))/C7,0)</f>
        <v>98</v>
      </c>
      <c r="H38" s="155">
        <f>IF(G38&gt;0,1000/G38-10,1000)</f>
        <v>0.20408163265306101</v>
      </c>
      <c r="J38" s="128">
        <f t="shared" si="0"/>
        <v>0</v>
      </c>
      <c r="K38" s="128">
        <f t="shared" si="1"/>
        <v>7.1187580050556698E-2</v>
      </c>
      <c r="L38" s="128">
        <f t="shared" si="2"/>
        <v>0.27589607492279972</v>
      </c>
      <c r="M38" s="128">
        <f t="shared" si="3"/>
        <v>0.85618860490763393</v>
      </c>
      <c r="N38" s="1">
        <f t="shared" si="5"/>
        <v>28.50000000000005</v>
      </c>
      <c r="O38" s="128">
        <f t="shared" si="4"/>
        <v>25.087719298245553</v>
      </c>
    </row>
    <row r="39" spans="1:15" x14ac:dyDescent="0.2">
      <c r="A39" s="149"/>
      <c r="B39" s="149"/>
      <c r="C39" s="149"/>
      <c r="D39" s="150"/>
      <c r="E39" s="151"/>
      <c r="F39" s="37"/>
      <c r="G39" s="156"/>
      <c r="H39" s="38"/>
      <c r="J39" s="128">
        <f t="shared" si="0"/>
        <v>0</v>
      </c>
      <c r="K39" s="128">
        <f t="shared" si="1"/>
        <v>7.4030323602500475E-2</v>
      </c>
      <c r="L39" s="128">
        <f t="shared" si="2"/>
        <v>0.28179389088758972</v>
      </c>
      <c r="M39" s="128">
        <f t="shared" si="3"/>
        <v>0.86729693114597028</v>
      </c>
      <c r="N39" s="1">
        <f t="shared" si="5"/>
        <v>28.600000000000051</v>
      </c>
      <c r="O39" s="128">
        <f t="shared" si="4"/>
        <v>24.965034965034903</v>
      </c>
    </row>
    <row r="40" spans="1:15" x14ac:dyDescent="0.2">
      <c r="B40" s="2"/>
      <c r="F40" s="32"/>
      <c r="H40" s="157"/>
      <c r="J40" s="128">
        <f t="shared" si="0"/>
        <v>0</v>
      </c>
      <c r="K40" s="128">
        <f t="shared" si="1"/>
        <v>7.6919649023693165E-2</v>
      </c>
      <c r="L40" s="128">
        <f t="shared" si="2"/>
        <v>0.2877350904835782</v>
      </c>
      <c r="M40" s="128">
        <f t="shared" si="3"/>
        <v>0.8784395864048733</v>
      </c>
      <c r="N40" s="1">
        <f t="shared" si="5"/>
        <v>28.700000000000053</v>
      </c>
      <c r="O40" s="128">
        <f t="shared" si="4"/>
        <v>24.84320557491283</v>
      </c>
    </row>
    <row r="41" spans="1:15" x14ac:dyDescent="0.2">
      <c r="A41" s="80"/>
      <c r="C41" s="37"/>
      <c r="D41" s="8" t="str">
        <f>$D$4</f>
        <v>2-year storm</v>
      </c>
      <c r="E41" s="8" t="str">
        <f>$E$4</f>
        <v>10-year storm</v>
      </c>
      <c r="F41" s="8" t="str">
        <f>$F$4</f>
        <v>25-year storm</v>
      </c>
      <c r="G41" s="8" t="str">
        <f>$G$4</f>
        <v>100-year storm</v>
      </c>
      <c r="J41" s="128">
        <f t="shared" si="0"/>
        <v>0</v>
      </c>
      <c r="K41" s="128">
        <f t="shared" si="1"/>
        <v>7.9855113488930915E-2</v>
      </c>
      <c r="L41" s="128">
        <f t="shared" si="2"/>
        <v>0.29371922847841092</v>
      </c>
      <c r="M41" s="128">
        <f t="shared" si="3"/>
        <v>0.88961613156481689</v>
      </c>
      <c r="N41" s="1">
        <f t="shared" si="5"/>
        <v>28.800000000000054</v>
      </c>
      <c r="O41" s="128">
        <f t="shared" si="4"/>
        <v>24.722222222222157</v>
      </c>
    </row>
    <row r="42" spans="1:15" x14ac:dyDescent="0.2">
      <c r="A42" s="336" t="s">
        <v>59</v>
      </c>
      <c r="B42" s="336"/>
      <c r="C42" s="336"/>
      <c r="D42" s="158">
        <f>IF(D$5&gt;0.2*$H24,(D$5-0.2*$H24)^2/(D$5+0.8*$H24),0)</f>
        <v>3.9546694137783578</v>
      </c>
      <c r="E42" s="158">
        <f>IF(E$5&gt;0.2*$H24,(E$5-0.2*$H24)^2/(E$5+0.8*$H24),0)</f>
        <v>6.1514575461775136</v>
      </c>
      <c r="F42" s="158">
        <f>IF(F$5&gt;0.2*$H24,(F$5-0.2*$H24)^2/(F$5+0.8*$H24),0)</f>
        <v>7.5503387971903759</v>
      </c>
      <c r="G42" s="158">
        <f>IF(G$5&gt;0.2*$H24,(G$5-0.2*$H24)^2/(G$5+0.8*$H24),0)</f>
        <v>9.8591601365143386</v>
      </c>
      <c r="J42" s="128">
        <f t="shared" si="0"/>
        <v>0</v>
      </c>
      <c r="K42" s="128">
        <f t="shared" si="1"/>
        <v>8.2836280338194943E-2</v>
      </c>
      <c r="L42" s="128">
        <f t="shared" si="2"/>
        <v>0.29974586580282342</v>
      </c>
      <c r="M42" s="128">
        <f t="shared" si="3"/>
        <v>0.9008261336633443</v>
      </c>
      <c r="N42" s="1">
        <f t="shared" si="5"/>
        <v>28.900000000000055</v>
      </c>
      <c r="O42" s="128">
        <f t="shared" si="4"/>
        <v>24.602076124567411</v>
      </c>
    </row>
    <row r="43" spans="1:15" x14ac:dyDescent="0.2">
      <c r="A43" s="336" t="s">
        <v>60</v>
      </c>
      <c r="B43" s="336"/>
      <c r="C43" s="336"/>
      <c r="D43" s="158">
        <f>IF(D$5&gt;0.2*$H38,(D$5-0.2*$H38)^2/(D$5+0.8*$H38),0)</f>
        <v>3.9546694137783578</v>
      </c>
      <c r="E43" s="158">
        <f>IF(E$5&gt;0.2*$H38,(E$5-0.2*$H38)^2/(E$5+0.8*$H38),0)</f>
        <v>6.1514575461775136</v>
      </c>
      <c r="F43" s="158">
        <f>IF(F$5&gt;0.2*$H38,(F$5-0.2*$H38)^2/(F$5+0.8*$H38),0)</f>
        <v>7.5503387971903759</v>
      </c>
      <c r="G43" s="158">
        <f>IF(G$5&gt;0.2*$H38,(G$5-0.2*$H38)^2/(G$5+0.8*$H38),0)</f>
        <v>9.8591601365143386</v>
      </c>
      <c r="J43" s="128">
        <f t="shared" si="0"/>
        <v>0</v>
      </c>
      <c r="K43" s="128">
        <f t="shared" si="1"/>
        <v>8.5862718970393895E-2</v>
      </c>
      <c r="L43" s="128">
        <f t="shared" si="2"/>
        <v>0.3058145694443814</v>
      </c>
      <c r="M43" s="128">
        <f t="shared" si="3"/>
        <v>0.91206916578881547</v>
      </c>
      <c r="N43" s="1">
        <f t="shared" si="5"/>
        <v>29.000000000000057</v>
      </c>
      <c r="O43" s="128">
        <f t="shared" si="4"/>
        <v>24.482758620689587</v>
      </c>
    </row>
    <row r="44" spans="1:15" x14ac:dyDescent="0.2">
      <c r="A44" s="336" t="s">
        <v>61</v>
      </c>
      <c r="B44" s="336"/>
      <c r="C44" s="336"/>
      <c r="D44" s="158">
        <f>IF(D43&gt;$C$8*12/($C$7*43560),D43-$C$8*12/($C$7*43560),0)</f>
        <v>3.9546662516790274</v>
      </c>
      <c r="E44" s="158">
        <f t="shared" ref="E44:G44" si="6">IF(E43&gt;$C$8*12/($C$7*43560),E43-$C$8*12/($C$7*43560),0)</f>
        <v>6.1514543840781828</v>
      </c>
      <c r="F44" s="158">
        <f t="shared" si="6"/>
        <v>7.5503356350910451</v>
      </c>
      <c r="G44" s="158">
        <f t="shared" si="6"/>
        <v>9.8591569744150078</v>
      </c>
      <c r="J44" s="128">
        <f t="shared" si="0"/>
        <v>0</v>
      </c>
      <c r="K44" s="128">
        <f t="shared" si="1"/>
        <v>8.8934004739296621E-2</v>
      </c>
      <c r="L44" s="128">
        <f t="shared" si="2"/>
        <v>0.31192491234341074</v>
      </c>
      <c r="M44" s="128">
        <f t="shared" si="3"/>
        <v>0.92334480697634536</v>
      </c>
      <c r="N44" s="1">
        <f t="shared" si="5"/>
        <v>29.100000000000058</v>
      </c>
      <c r="O44" s="128">
        <f t="shared" si="4"/>
        <v>24.364261168384807</v>
      </c>
    </row>
    <row r="45" spans="1:15" x14ac:dyDescent="0.2">
      <c r="A45" s="159"/>
      <c r="B45" s="159"/>
      <c r="C45" s="160" t="s">
        <v>62</v>
      </c>
      <c r="D45" s="161">
        <f>IF(D44&gt;0,VLOOKUP(D44,J$3:$O$753,5),0)</f>
        <v>97.899999999998627</v>
      </c>
      <c r="E45" s="161">
        <f>IF(E44&gt;0,VLOOKUP(E44,K$3:$O$753,4),0)</f>
        <v>97.899999999998627</v>
      </c>
      <c r="F45" s="161">
        <f>IF(F44&gt;0,VLOOKUP(F44,L$3:$O$753,3),0)</f>
        <v>97.899999999998627</v>
      </c>
      <c r="G45" s="161">
        <f>IF(G44&gt;0,VLOOKUP(G44,M$3:$O$753,2),0)</f>
        <v>97.899999999998627</v>
      </c>
      <c r="J45" s="128">
        <f t="shared" si="0"/>
        <v>0</v>
      </c>
      <c r="K45" s="128">
        <f t="shared" si="1"/>
        <v>9.2049718851603832E-2</v>
      </c>
      <c r="L45" s="128">
        <f t="shared" si="2"/>
        <v>0.3180764732910672</v>
      </c>
      <c r="M45" s="128">
        <f t="shared" si="3"/>
        <v>0.93465264210587884</v>
      </c>
      <c r="N45" s="1">
        <f t="shared" si="5"/>
        <v>29.20000000000006</v>
      </c>
      <c r="O45" s="128">
        <f t="shared" si="4"/>
        <v>24.246575342465682</v>
      </c>
    </row>
    <row r="46" spans="1:15" ht="12.75" customHeight="1" x14ac:dyDescent="0.2">
      <c r="A46" s="3"/>
      <c r="B46" s="2"/>
      <c r="C46" s="160" t="s">
        <v>63</v>
      </c>
      <c r="D46" s="162" t="str">
        <f>IF(D45&gt;G24,"Yes","No")</f>
        <v>No</v>
      </c>
      <c r="E46" s="162" t="str">
        <f>IF(E45&gt;G24,"Yes","No")</f>
        <v>No</v>
      </c>
      <c r="F46" s="162" t="str">
        <f>IF(F45&gt;G24,"Yes","No")</f>
        <v>No</v>
      </c>
      <c r="G46" s="178" t="s">
        <v>68</v>
      </c>
      <c r="J46" s="128">
        <f t="shared" si="0"/>
        <v>0</v>
      </c>
      <c r="K46" s="128">
        <f t="shared" si="1"/>
        <v>9.5209448267107324E-2</v>
      </c>
      <c r="L46" s="128">
        <f t="shared" si="2"/>
        <v>0.32426883682949381</v>
      </c>
      <c r="M46" s="128">
        <f t="shared" si="3"/>
        <v>0.9459922618023584</v>
      </c>
      <c r="N46" s="1">
        <f t="shared" si="5"/>
        <v>29.300000000000061</v>
      </c>
      <c r="O46" s="128">
        <f t="shared" si="4"/>
        <v>24.129692832764434</v>
      </c>
    </row>
    <row r="47" spans="1:15" ht="12.75" customHeight="1" x14ac:dyDescent="0.2">
      <c r="A47" s="163"/>
      <c r="B47" s="163"/>
      <c r="C47" s="163"/>
      <c r="D47" s="163"/>
      <c r="E47" s="163"/>
      <c r="F47" s="46"/>
      <c r="G47" s="157"/>
      <c r="J47" s="128">
        <f t="shared" si="0"/>
        <v>0</v>
      </c>
      <c r="K47" s="128">
        <f t="shared" si="1"/>
        <v>9.841278560088583E-2</v>
      </c>
      <c r="L47" s="128">
        <f t="shared" si="2"/>
        <v>0.33050159315401362</v>
      </c>
      <c r="M47" s="128">
        <f t="shared" si="3"/>
        <v>0.95736326233792213</v>
      </c>
      <c r="N47" s="1">
        <f t="shared" si="5"/>
        <v>29.400000000000063</v>
      </c>
      <c r="O47" s="128">
        <f t="shared" si="4"/>
        <v>24.013605442176797</v>
      </c>
    </row>
    <row r="48" spans="1:15" ht="12.75" customHeight="1" x14ac:dyDescent="0.2">
      <c r="A48" s="163"/>
      <c r="B48" s="163"/>
      <c r="D48" s="27"/>
      <c r="E48" s="27"/>
      <c r="F48" s="27"/>
      <c r="G48" s="38"/>
      <c r="J48" s="128">
        <f t="shared" si="0"/>
        <v>0</v>
      </c>
      <c r="K48" s="128">
        <f t="shared" si="1"/>
        <v>0.101659329027491</v>
      </c>
      <c r="L48" s="128">
        <f t="shared" si="2"/>
        <v>0.33677433801731393</v>
      </c>
      <c r="M48" s="128">
        <f t="shared" si="3"/>
        <v>0.968765245536095</v>
      </c>
      <c r="N48" s="1">
        <f t="shared" si="5"/>
        <v>29.500000000000064</v>
      </c>
      <c r="O48" s="128">
        <f t="shared" si="4"/>
        <v>23.898305084745687</v>
      </c>
    </row>
    <row r="49" spans="1:15" ht="12.75" customHeight="1" x14ac:dyDescent="0.2">
      <c r="A49" s="53"/>
      <c r="B49" s="53"/>
      <c r="C49" s="149"/>
      <c r="D49" s="44"/>
      <c r="E49" s="44"/>
      <c r="F49" s="44"/>
      <c r="G49" s="38"/>
      <c r="J49" s="128">
        <f t="shared" si="0"/>
        <v>0</v>
      </c>
      <c r="K49" s="128">
        <f t="shared" si="1"/>
        <v>0.10494868218707511</v>
      </c>
      <c r="L49" s="128">
        <f t="shared" si="2"/>
        <v>0.34308667263557141</v>
      </c>
      <c r="M49" s="128">
        <f t="shared" si="3"/>
        <v>0.98019781867792211</v>
      </c>
      <c r="N49" s="1">
        <f t="shared" si="5"/>
        <v>29.600000000000065</v>
      </c>
      <c r="O49" s="128">
        <f t="shared" si="4"/>
        <v>23.783783783783711</v>
      </c>
    </row>
    <row r="50" spans="1:15" ht="12.75" customHeight="1" x14ac:dyDescent="0.2">
      <c r="A50" s="53"/>
      <c r="B50" s="53"/>
      <c r="C50" s="149"/>
      <c r="D50" s="164"/>
      <c r="E50" s="151"/>
      <c r="F50" s="151"/>
      <c r="G50" s="38"/>
      <c r="J50" s="128">
        <f t="shared" si="0"/>
        <v>0</v>
      </c>
      <c r="K50" s="128">
        <f t="shared" si="1"/>
        <v>0.10828045409341662</v>
      </c>
      <c r="L50" s="128">
        <f t="shared" si="2"/>
        <v>0.34943820359647665</v>
      </c>
      <c r="M50" s="128">
        <f t="shared" si="3"/>
        <v>0.99166059441000154</v>
      </c>
      <c r="N50" s="1">
        <f t="shared" si="5"/>
        <v>29.700000000000067</v>
      </c>
      <c r="O50" s="128">
        <f t="shared" si="4"/>
        <v>23.670033670033597</v>
      </c>
    </row>
    <row r="51" spans="1:15" ht="12.75" customHeight="1" x14ac:dyDescent="0.2">
      <c r="A51" s="53"/>
      <c r="B51" s="53"/>
      <c r="C51" s="149"/>
      <c r="D51" s="44"/>
      <c r="E51" s="44"/>
      <c r="F51" s="44"/>
      <c r="G51" s="38"/>
      <c r="J51" s="128">
        <f t="shared" si="0"/>
        <v>0</v>
      </c>
      <c r="K51" s="128">
        <f t="shared" si="1"/>
        <v>0.11165425904379465</v>
      </c>
      <c r="L51" s="128">
        <f t="shared" si="2"/>
        <v>0.35582854276910414</v>
      </c>
      <c r="M51" s="128">
        <f t="shared" si="3"/>
        <v>1.0031531906543596</v>
      </c>
      <c r="N51" s="1">
        <f t="shared" si="5"/>
        <v>29.800000000000068</v>
      </c>
      <c r="O51" s="128">
        <f t="shared" si="4"/>
        <v>23.557046979865696</v>
      </c>
    </row>
    <row r="52" spans="1:15" ht="12.75" customHeight="1" x14ac:dyDescent="0.2">
      <c r="A52" s="53"/>
      <c r="B52" s="53"/>
      <c r="C52" s="149"/>
      <c r="D52" s="164"/>
      <c r="E52" s="151"/>
      <c r="F52" s="151"/>
      <c r="G52" s="38"/>
      <c r="J52" s="128">
        <f t="shared" si="0"/>
        <v>0</v>
      </c>
      <c r="K52" s="128">
        <f t="shared" si="1"/>
        <v>0.11506971653067515</v>
      </c>
      <c r="L52" s="128">
        <f t="shared" si="2"/>
        <v>0.36225730721559807</v>
      </c>
      <c r="M52" s="128">
        <f t="shared" si="3"/>
        <v>1.0146752305201436</v>
      </c>
      <c r="N52" s="1">
        <f t="shared" si="5"/>
        <v>29.90000000000007</v>
      </c>
      <c r="O52" s="128">
        <f t="shared" si="4"/>
        <v>23.44481605351163</v>
      </c>
    </row>
    <row r="53" spans="1:15" ht="12.75" customHeight="1" x14ac:dyDescent="0.2">
      <c r="A53" s="53"/>
      <c r="B53" s="53"/>
      <c r="C53" s="149"/>
      <c r="D53" s="44"/>
      <c r="E53" s="27"/>
      <c r="F53" s="27"/>
      <c r="G53" s="38"/>
      <c r="J53" s="128">
        <f t="shared" si="0"/>
        <v>0</v>
      </c>
      <c r="K53" s="128">
        <f t="shared" si="1"/>
        <v>0.11852645115516169</v>
      </c>
      <c r="L53" s="128">
        <f t="shared" si="2"/>
        <v>0.36872411910461983</v>
      </c>
      <c r="M53" s="128">
        <f t="shared" si="3"/>
        <v>1.0262263422170796</v>
      </c>
      <c r="N53" s="1">
        <f t="shared" si="5"/>
        <v>30.000000000000071</v>
      </c>
      <c r="O53" s="128">
        <f t="shared" si="4"/>
        <v>23.333333333333258</v>
      </c>
    </row>
    <row r="54" spans="1:15" ht="12.75" customHeight="1" x14ac:dyDescent="0.2">
      <c r="A54" s="53"/>
      <c r="B54" s="53"/>
      <c r="C54" s="149"/>
      <c r="D54" s="150"/>
      <c r="E54" s="151"/>
      <c r="F54" s="37"/>
      <c r="G54" s="38"/>
      <c r="J54" s="128">
        <f t="shared" si="0"/>
        <v>0</v>
      </c>
      <c r="K54" s="128">
        <f t="shared" si="1"/>
        <v>0.1220240925421724</v>
      </c>
      <c r="L54" s="128">
        <f t="shared" si="2"/>
        <v>0.37522860562652355</v>
      </c>
      <c r="M54" s="128">
        <f t="shared" si="3"/>
        <v>1.0378061589706526</v>
      </c>
      <c r="N54" s="1">
        <f t="shared" si="5"/>
        <v>30.100000000000072</v>
      </c>
      <c r="O54" s="128">
        <f t="shared" si="4"/>
        <v>23.222591362126167</v>
      </c>
    </row>
    <row r="55" spans="1:15" ht="12.75" customHeight="1" x14ac:dyDescent="0.2">
      <c r="A55" s="38"/>
      <c r="B55" s="39"/>
      <c r="C55" s="156"/>
      <c r="D55" s="30"/>
      <c r="E55" s="156"/>
      <c r="F55" s="156"/>
      <c r="G55" s="38"/>
      <c r="J55" s="128">
        <f t="shared" si="0"/>
        <v>0</v>
      </c>
      <c r="K55" s="128">
        <f t="shared" si="1"/>
        <v>0.12556227525730065</v>
      </c>
      <c r="L55" s="128">
        <f t="shared" si="2"/>
        <v>0.38177039891021314</v>
      </c>
      <c r="M55" s="128">
        <f t="shared" si="3"/>
        <v>1.0494143189389697</v>
      </c>
      <c r="N55" s="1">
        <f t="shared" si="5"/>
        <v>30.200000000000074</v>
      </c>
      <c r="O55" s="128">
        <f t="shared" si="4"/>
        <v>23.112582781456872</v>
      </c>
    </row>
    <row r="56" spans="1:15" ht="12.75" customHeight="1" x14ac:dyDescent="0.2">
      <c r="A56" s="47"/>
      <c r="B56" s="38"/>
      <c r="C56" s="37"/>
      <c r="D56" s="27"/>
      <c r="E56" s="27"/>
      <c r="F56" s="27"/>
      <c r="G56" s="38"/>
      <c r="J56" s="128">
        <f t="shared" si="0"/>
        <v>0</v>
      </c>
      <c r="K56" s="128">
        <f t="shared" si="1"/>
        <v>0.1291406387253245</v>
      </c>
      <c r="L56" s="128">
        <f t="shared" si="2"/>
        <v>0.38834913594165088</v>
      </c>
      <c r="M56" s="128">
        <f t="shared" si="3"/>
        <v>1.06105046513128</v>
      </c>
      <c r="N56" s="1">
        <f t="shared" si="5"/>
        <v>30.300000000000075</v>
      </c>
      <c r="O56" s="128">
        <f t="shared" si="4"/>
        <v>23.003300330032921</v>
      </c>
    </row>
    <row r="57" spans="1:15" ht="12.75" customHeight="1" x14ac:dyDescent="0.2">
      <c r="A57" s="163"/>
      <c r="B57" s="163"/>
      <c r="C57" s="163"/>
      <c r="D57" s="37"/>
      <c r="E57" s="37"/>
      <c r="F57" s="37"/>
      <c r="G57" s="38"/>
      <c r="J57" s="128">
        <f t="shared" si="0"/>
        <v>0</v>
      </c>
      <c r="K57" s="128">
        <f t="shared" si="1"/>
        <v>0.13275882715032242</v>
      </c>
      <c r="L57" s="128">
        <f t="shared" si="2"/>
        <v>0.39496445848397022</v>
      </c>
      <c r="M57" s="128">
        <f t="shared" si="3"/>
        <v>1.0727142453280909</v>
      </c>
      <c r="N57" s="1">
        <f t="shared" si="5"/>
        <v>30.400000000000077</v>
      </c>
      <c r="O57" s="128">
        <f t="shared" si="4"/>
        <v>22.894736842105182</v>
      </c>
    </row>
    <row r="58" spans="1:15" ht="12.75" customHeight="1" x14ac:dyDescent="0.2">
      <c r="A58" s="163"/>
      <c r="B58" s="163"/>
      <c r="C58" s="163"/>
      <c r="D58" s="37"/>
      <c r="E58" s="37"/>
      <c r="F58" s="37"/>
      <c r="G58" s="38"/>
      <c r="J58" s="128">
        <f t="shared" si="0"/>
        <v>0</v>
      </c>
      <c r="K58" s="128">
        <f t="shared" si="1"/>
        <v>0.13641648943736151</v>
      </c>
      <c r="L58" s="128">
        <f t="shared" si="2"/>
        <v>0.40161601299916139</v>
      </c>
      <c r="M58" s="128">
        <f t="shared" si="3"/>
        <v>1.0844053120028618</v>
      </c>
      <c r="N58" s="1">
        <f t="shared" si="5"/>
        <v>30.500000000000078</v>
      </c>
      <c r="O58" s="128">
        <f t="shared" si="4"/>
        <v>22.786885245901559</v>
      </c>
    </row>
    <row r="59" spans="1:15" ht="12.75" customHeight="1" x14ac:dyDescent="0.2">
      <c r="A59" s="165"/>
      <c r="B59" s="165"/>
      <c r="C59" s="165"/>
      <c r="D59" s="94"/>
      <c r="E59" s="94"/>
      <c r="F59" s="94"/>
      <c r="G59" s="38"/>
      <c r="J59" s="128">
        <f t="shared" si="0"/>
        <v>0</v>
      </c>
      <c r="K59" s="128">
        <f t="shared" si="1"/>
        <v>0.14011327911572183</v>
      </c>
      <c r="L59" s="128">
        <f t="shared" si="2"/>
        <v>0.40830345057129441</v>
      </c>
      <c r="M59" s="128">
        <f t="shared" si="3"/>
        <v>1.0961233222452365</v>
      </c>
      <c r="N59" s="1">
        <f t="shared" si="5"/>
        <v>30.60000000000008</v>
      </c>
      <c r="O59" s="128">
        <f t="shared" si="4"/>
        <v>22.679738562091416</v>
      </c>
    </row>
    <row r="60" spans="1:15" ht="12.75" customHeight="1" x14ac:dyDescent="0.2">
      <c r="A60" s="38"/>
      <c r="B60" s="38"/>
      <c r="C60" s="156"/>
      <c r="D60" s="30"/>
      <c r="E60" s="156"/>
      <c r="F60" s="30"/>
      <c r="G60" s="38"/>
      <c r="J60" s="128">
        <f t="shared" si="0"/>
        <v>0</v>
      </c>
      <c r="K60" s="128">
        <f t="shared" si="1"/>
        <v>0.1438488542636191</v>
      </c>
      <c r="L60" s="128">
        <f t="shared" si="2"/>
        <v>0.41502642683123803</v>
      </c>
      <c r="M60" s="128">
        <f t="shared" si="3"/>
        <v>1.1078679376857647</v>
      </c>
      <c r="N60" s="1">
        <f t="shared" si="5"/>
        <v>30.700000000000081</v>
      </c>
      <c r="O60" s="128">
        <f t="shared" si="4"/>
        <v>22.573289902280045</v>
      </c>
    </row>
    <row r="61" spans="1:15" ht="12.75" customHeight="1" x14ac:dyDescent="0.2">
      <c r="A61" s="163"/>
      <c r="B61" s="163"/>
      <c r="C61" s="163"/>
      <c r="D61" s="163"/>
      <c r="E61" s="163"/>
      <c r="F61" s="163"/>
      <c r="G61" s="38"/>
      <c r="H61" s="166"/>
      <c r="J61" s="128">
        <f t="shared" si="0"/>
        <v>0</v>
      </c>
      <c r="K61" s="128">
        <f t="shared" si="1"/>
        <v>0.14762287743439748</v>
      </c>
      <c r="L61" s="128">
        <f t="shared" si="2"/>
        <v>0.42178460188285194</v>
      </c>
      <c r="M61" s="128">
        <f t="shared" si="3"/>
        <v>1.1196388244221067</v>
      </c>
      <c r="N61" s="1">
        <f t="shared" si="5"/>
        <v>30.800000000000082</v>
      </c>
      <c r="O61" s="128">
        <f t="shared" si="4"/>
        <v>22.467532467532379</v>
      </c>
    </row>
    <row r="62" spans="1:15" ht="12.75" customHeight="1" x14ac:dyDescent="0.2">
      <c r="A62" s="163"/>
      <c r="B62" s="163"/>
      <c r="C62" s="27"/>
      <c r="D62" s="27"/>
      <c r="E62" s="27"/>
      <c r="F62" s="27"/>
      <c r="G62" s="38"/>
      <c r="H62" s="167"/>
      <c r="J62" s="128">
        <f t="shared" si="0"/>
        <v>0</v>
      </c>
      <c r="K62" s="128">
        <f t="shared" si="1"/>
        <v>0.15143501558415118</v>
      </c>
      <c r="L62" s="128">
        <f t="shared" si="2"/>
        <v>0.42857764023060446</v>
      </c>
      <c r="M62" s="128">
        <f t="shared" si="3"/>
        <v>1.1314356529466534</v>
      </c>
      <c r="N62" s="1">
        <f t="shared" si="5"/>
        <v>30.900000000000084</v>
      </c>
      <c r="O62" s="128">
        <f t="shared" si="4"/>
        <v>22.362459546925479</v>
      </c>
    </row>
    <row r="63" spans="1:15" ht="12.75" customHeight="1" x14ac:dyDescent="0.2">
      <c r="A63" s="53"/>
      <c r="B63" s="53"/>
      <c r="C63" s="149"/>
      <c r="D63" s="44"/>
      <c r="E63" s="44"/>
      <c r="F63" s="44"/>
      <c r="G63" s="38"/>
      <c r="H63" s="167"/>
      <c r="J63" s="128">
        <f t="shared" si="0"/>
        <v>0</v>
      </c>
      <c r="K63" s="128">
        <f t="shared" si="1"/>
        <v>0.15528494000075146</v>
      </c>
      <c r="L63" s="128">
        <f t="shared" si="2"/>
        <v>0.4354052107085985</v>
      </c>
      <c r="M63" s="128">
        <f t="shared" si="3"/>
        <v>1.1432580980755633</v>
      </c>
      <c r="N63" s="1">
        <f t="shared" si="5"/>
        <v>31.000000000000085</v>
      </c>
      <c r="O63" s="128">
        <f t="shared" si="4"/>
        <v>22.258064516128947</v>
      </c>
    </row>
    <row r="64" spans="1:15" ht="12.75" customHeight="1" x14ac:dyDescent="0.2">
      <c r="A64" s="53"/>
      <c r="B64" s="53"/>
      <c r="C64" s="149"/>
      <c r="D64" s="164"/>
      <c r="E64" s="151"/>
      <c r="F64" s="151"/>
      <c r="G64" s="38"/>
      <c r="H64" s="167"/>
      <c r="J64" s="128">
        <f t="shared" si="0"/>
        <v>0</v>
      </c>
      <c r="K64" s="128">
        <f t="shared" si="1"/>
        <v>0.15917232623423949</v>
      </c>
      <c r="L64" s="128">
        <f t="shared" si="2"/>
        <v>0.44226698641096157</v>
      </c>
      <c r="M64" s="128">
        <f t="shared" si="3"/>
        <v>1.1551058388791569</v>
      </c>
      <c r="N64" s="1">
        <f t="shared" si="5"/>
        <v>31.100000000000087</v>
      </c>
      <c r="O64" s="128">
        <f t="shared" si="4"/>
        <v>22.154340836012771</v>
      </c>
    </row>
    <row r="65" spans="1:15" ht="12.75" customHeight="1" x14ac:dyDescent="0.2">
      <c r="A65" s="53"/>
      <c r="B65" s="53"/>
      <c r="C65" s="149"/>
      <c r="D65" s="44"/>
      <c r="E65" s="44"/>
      <c r="F65" s="44"/>
      <c r="G65" s="38"/>
      <c r="H65" s="167"/>
      <c r="J65" s="128">
        <f t="shared" si="0"/>
        <v>0</v>
      </c>
      <c r="K65" s="128">
        <f t="shared" si="1"/>
        <v>0.16309685402855903</v>
      </c>
      <c r="L65" s="128">
        <f t="shared" si="2"/>
        <v>0.44916264462357575</v>
      </c>
      <c r="M65" s="128">
        <f t="shared" si="3"/>
        <v>1.1669785586136556</v>
      </c>
      <c r="N65" s="1">
        <f t="shared" si="5"/>
        <v>31.200000000000088</v>
      </c>
      <c r="O65" s="128">
        <f t="shared" si="4"/>
        <v>22.051282051281959</v>
      </c>
    </row>
    <row r="66" spans="1:15" ht="12.75" customHeight="1" x14ac:dyDescent="0.2">
      <c r="A66" s="53"/>
      <c r="B66" s="53"/>
      <c r="C66" s="149"/>
      <c r="D66" s="164"/>
      <c r="E66" s="151"/>
      <c r="F66" s="151"/>
      <c r="G66" s="38"/>
      <c r="H66" s="167"/>
      <c r="J66" s="128">
        <f t="shared" si="0"/>
        <v>0</v>
      </c>
      <c r="K66" s="128">
        <f t="shared" si="1"/>
        <v>0.16705820725459852</v>
      </c>
      <c r="L66" s="128">
        <f t="shared" si="2"/>
        <v>0.45609186675711838</v>
      </c>
      <c r="M66" s="128">
        <f t="shared" si="3"/>
        <v>1.1788759446542274</v>
      </c>
      <c r="N66" s="1">
        <f t="shared" si="5"/>
        <v>31.30000000000009</v>
      </c>
      <c r="O66" s="128">
        <f t="shared" si="4"/>
        <v>21.948881789137289</v>
      </c>
    </row>
    <row r="67" spans="1:15" ht="12.75" customHeight="1" x14ac:dyDescent="0.2">
      <c r="A67" s="53"/>
      <c r="B67" s="53"/>
      <c r="C67" s="149"/>
      <c r="D67" s="44"/>
      <c r="E67" s="27"/>
      <c r="F67" s="27"/>
      <c r="G67" s="38"/>
      <c r="H67" s="167"/>
      <c r="J67" s="128">
        <f t="shared" ref="J67:J130" si="7">IF(D$5&gt;0.2*($O67),(D$5-0.2*($O67))^2/(D$5+0.8*($O67)),0)</f>
        <v>0</v>
      </c>
      <c r="K67" s="128">
        <f t="shared" ref="K67:K130" si="8">IF(E$5&gt;0.2*($O67),(E$5-0.2*($O67))^2/(E$5+0.8*($O67)),0)</f>
        <v>0.17105607384451182</v>
      </c>
      <c r="L67" s="128">
        <f t="shared" ref="L67:L130" si="9">IF(F$5&gt;0.2*($O67),(F$5-0.2*($O67))^2/(F$5+0.8*($O67)),0)</f>
        <v>0.46305433828137976</v>
      </c>
      <c r="M67" s="128">
        <f t="shared" ref="M67:M130" si="10">IF(G$5&gt;0.2*($O67),(G$5-0.2*($O67))^2/(G$5+0.8*($O67)),0)</f>
        <v>1.1907976884293145</v>
      </c>
      <c r="N67" s="1">
        <f t="shared" si="5"/>
        <v>31.400000000000091</v>
      </c>
      <c r="O67" s="128">
        <f t="shared" ref="O67:O130" si="11">IF(N67&gt;0,1000/N67-10,1000)</f>
        <v>21.847133757961693</v>
      </c>
    </row>
    <row r="68" spans="1:15" ht="12.75" customHeight="1" x14ac:dyDescent="0.2">
      <c r="A68" s="53"/>
      <c r="B68" s="53"/>
      <c r="C68" s="149"/>
      <c r="D68" s="150"/>
      <c r="E68" s="151"/>
      <c r="F68" s="37"/>
      <c r="G68" s="38"/>
      <c r="H68" s="167"/>
      <c r="J68" s="128">
        <f t="shared" si="7"/>
        <v>0</v>
      </c>
      <c r="K68" s="128">
        <f t="shared" si="8"/>
        <v>0.17509014572729006</v>
      </c>
      <c r="L68" s="128">
        <f t="shared" si="9"/>
        <v>0.47004974866083288</v>
      </c>
      <c r="M68" s="128">
        <f t="shared" si="10"/>
        <v>1.2027434853562073</v>
      </c>
      <c r="N68" s="1">
        <f t="shared" ref="N68:N131" si="12">N67+0.1</f>
        <v>31.500000000000092</v>
      </c>
      <c r="O68" s="128">
        <f t="shared" si="11"/>
        <v>21.746031746031655</v>
      </c>
    </row>
    <row r="69" spans="1:15" ht="12.75" customHeight="1" x14ac:dyDescent="0.2">
      <c r="A69" s="38"/>
      <c r="B69" s="39"/>
      <c r="C69" s="156"/>
      <c r="D69" s="30"/>
      <c r="E69" s="156"/>
      <c r="F69" s="156"/>
      <c r="G69" s="38"/>
      <c r="H69" s="167"/>
      <c r="J69" s="128">
        <f t="shared" si="7"/>
        <v>0</v>
      </c>
      <c r="K69" s="128">
        <f t="shared" si="8"/>
        <v>0.17916011876555737</v>
      </c>
      <c r="L69" s="128">
        <f t="shared" si="9"/>
        <v>0.47707779129142713</v>
      </c>
      <c r="M69" s="128">
        <f t="shared" si="10"/>
        <v>1.2147130347778476</v>
      </c>
      <c r="N69" s="1">
        <f t="shared" si="12"/>
        <v>31.600000000000094</v>
      </c>
      <c r="O69" s="128">
        <f t="shared" si="11"/>
        <v>21.64556962025307</v>
      </c>
    </row>
    <row r="70" spans="1:15" ht="12.75" customHeight="1" x14ac:dyDescent="0.2">
      <c r="A70" s="47"/>
      <c r="B70" s="38"/>
      <c r="C70" s="37"/>
      <c r="D70" s="27"/>
      <c r="E70" s="27"/>
      <c r="F70" s="27"/>
      <c r="G70" s="38"/>
      <c r="H70" s="167"/>
      <c r="J70" s="128">
        <f t="shared" si="7"/>
        <v>0</v>
      </c>
      <c r="K70" s="128">
        <f t="shared" si="8"/>
        <v>0.18326569269356202</v>
      </c>
      <c r="L70" s="128">
        <f t="shared" si="9"/>
        <v>0.48413816343857669</v>
      </c>
      <c r="M70" s="128">
        <f t="shared" si="10"/>
        <v>1.2267060399008218</v>
      </c>
      <c r="N70" s="1">
        <f t="shared" si="12"/>
        <v>31.700000000000095</v>
      </c>
      <c r="O70" s="128">
        <f t="shared" si="11"/>
        <v>21.545741324921043</v>
      </c>
    </row>
    <row r="71" spans="1:15" ht="12.75" customHeight="1" x14ac:dyDescent="0.2">
      <c r="A71" s="163"/>
      <c r="B71" s="163"/>
      <c r="C71" s="163"/>
      <c r="D71" s="37"/>
      <c r="E71" s="37"/>
      <c r="F71" s="37"/>
      <c r="G71" s="38"/>
      <c r="J71" s="128">
        <f t="shared" si="7"/>
        <v>0</v>
      </c>
      <c r="K71" s="128">
        <f t="shared" si="8"/>
        <v>0.18740657105633882</v>
      </c>
      <c r="L71" s="128">
        <f t="shared" si="9"/>
        <v>0.4912305661763206</v>
      </c>
      <c r="M71" s="128">
        <f t="shared" si="10"/>
        <v>1.2387222077345295</v>
      </c>
      <c r="N71" s="1">
        <f t="shared" si="12"/>
        <v>31.800000000000097</v>
      </c>
      <c r="O71" s="128">
        <f t="shared" si="11"/>
        <v>21.446540880503051</v>
      </c>
    </row>
    <row r="72" spans="1:15" ht="12.75" customHeight="1" x14ac:dyDescent="0.2">
      <c r="A72" s="163"/>
      <c r="B72" s="163"/>
      <c r="C72" s="163"/>
      <c r="D72" s="37"/>
      <c r="E72" s="37"/>
      <c r="F72" s="37"/>
      <c r="G72" s="38"/>
      <c r="J72" s="128">
        <f t="shared" si="7"/>
        <v>0</v>
      </c>
      <c r="K72" s="128">
        <f t="shared" si="8"/>
        <v>0.19158246115001548</v>
      </c>
      <c r="L72" s="128">
        <f t="shared" si="9"/>
        <v>0.49835470432762763</v>
      </c>
      <c r="M72" s="128">
        <f t="shared" si="10"/>
        <v>1.2507612490314952</v>
      </c>
      <c r="N72" s="1">
        <f t="shared" si="12"/>
        <v>31.900000000000098</v>
      </c>
      <c r="O72" s="128">
        <f t="shared" si="11"/>
        <v>21.347962382445044</v>
      </c>
    </row>
    <row r="73" spans="1:15" ht="12.75" customHeight="1" x14ac:dyDescent="0.2">
      <c r="A73" s="165"/>
      <c r="B73" s="165"/>
      <c r="C73" s="165"/>
      <c r="D73" s="94"/>
      <c r="E73" s="94"/>
      <c r="F73" s="94"/>
      <c r="G73" s="38"/>
      <c r="J73" s="128">
        <f t="shared" si="7"/>
        <v>0</v>
      </c>
      <c r="K73" s="128">
        <f t="shared" si="8"/>
        <v>0.19579307396323611</v>
      </c>
      <c r="L73" s="128">
        <f t="shared" si="9"/>
        <v>0.50551028640581563</v>
      </c>
      <c r="M73" s="128">
        <f t="shared" si="10"/>
        <v>1.2628228782287938</v>
      </c>
      <c r="N73" s="1">
        <f t="shared" si="12"/>
        <v>32.000000000000099</v>
      </c>
      <c r="O73" s="128">
        <f t="shared" si="11"/>
        <v>21.249999999999904</v>
      </c>
    </row>
    <row r="74" spans="1:15" ht="12.75" customHeight="1" x14ac:dyDescent="0.2">
      <c r="A74" s="38"/>
      <c r="B74" s="38"/>
      <c r="C74" s="156"/>
      <c r="D74" s="30"/>
      <c r="E74" s="156"/>
      <c r="F74" s="30"/>
      <c r="G74" s="38"/>
      <c r="J74" s="128">
        <f t="shared" si="7"/>
        <v>0</v>
      </c>
      <c r="K74" s="128">
        <f t="shared" si="8"/>
        <v>0.20003812411968488</v>
      </c>
      <c r="L74" s="128">
        <f t="shared" si="9"/>
        <v>0.51269702455707544</v>
      </c>
      <c r="M74" s="128">
        <f t="shared" si="10"/>
        <v>1.2749068133905834</v>
      </c>
      <c r="N74" s="1">
        <f t="shared" si="12"/>
        <v>32.100000000000101</v>
      </c>
      <c r="O74" s="128">
        <f t="shared" si="11"/>
        <v>21.152647975077784</v>
      </c>
    </row>
    <row r="75" spans="1:15" ht="12.75" customHeight="1" x14ac:dyDescent="0.2">
      <c r="A75" s="163"/>
      <c r="B75" s="163"/>
      <c r="C75" s="163"/>
      <c r="D75" s="163"/>
      <c r="E75" s="163"/>
      <c r="F75" s="163"/>
      <c r="G75" s="38"/>
      <c r="J75" s="128">
        <f t="shared" si="7"/>
        <v>0</v>
      </c>
      <c r="K75" s="128">
        <f t="shared" si="8"/>
        <v>0.20431732982167361</v>
      </c>
      <c r="L75" s="128">
        <f t="shared" si="9"/>
        <v>0.5199146345040534</v>
      </c>
      <c r="M75" s="128">
        <f t="shared" si="10"/>
        <v>1.2870127761516916</v>
      </c>
      <c r="N75" s="1">
        <f t="shared" si="12"/>
        <v>32.200000000000102</v>
      </c>
      <c r="O75" s="128">
        <f t="shared" si="11"/>
        <v>21.055900621117914</v>
      </c>
    </row>
    <row r="76" spans="1:15" ht="12.75" customHeight="1" x14ac:dyDescent="0.2">
      <c r="A76" s="163"/>
      <c r="B76" s="163"/>
      <c r="C76" s="27"/>
      <c r="D76" s="27"/>
      <c r="E76" s="27"/>
      <c r="F76" s="27"/>
      <c r="G76" s="38"/>
      <c r="J76" s="128">
        <f t="shared" si="7"/>
        <v>0</v>
      </c>
      <c r="K76" s="128">
        <f t="shared" si="8"/>
        <v>0.20863041279478434</v>
      </c>
      <c r="L76" s="128">
        <f t="shared" si="9"/>
        <v>0.52716283549049381</v>
      </c>
      <c r="M76" s="128">
        <f t="shared" si="10"/>
        <v>1.2991404916622702</v>
      </c>
      <c r="N76" s="1">
        <f t="shared" si="12"/>
        <v>32.300000000000104</v>
      </c>
      <c r="O76" s="128">
        <f t="shared" si="11"/>
        <v>20.959752321981323</v>
      </c>
    </row>
    <row r="77" spans="1:15" ht="12.75" customHeight="1" x14ac:dyDescent="0.2">
      <c r="A77" s="53"/>
      <c r="B77" s="53"/>
      <c r="C77" s="149"/>
      <c r="D77" s="44"/>
      <c r="E77" s="44"/>
      <c r="F77" s="44"/>
      <c r="G77" s="38"/>
      <c r="J77" s="128">
        <f t="shared" si="7"/>
        <v>1.4102653095861342E-5</v>
      </c>
      <c r="K77" s="128">
        <f t="shared" si="8"/>
        <v>0.21297709823353145</v>
      </c>
      <c r="L77" s="128">
        <f t="shared" si="9"/>
        <v>0.53444135022689709</v>
      </c>
      <c r="M77" s="128">
        <f t="shared" si="10"/>
        <v>1.3112896885334533</v>
      </c>
      <c r="N77" s="1">
        <f t="shared" si="12"/>
        <v>32.400000000000105</v>
      </c>
      <c r="O77" s="128">
        <f t="shared" si="11"/>
        <v>20.864197530864097</v>
      </c>
    </row>
    <row r="78" spans="1:15" ht="12.75" customHeight="1" x14ac:dyDescent="0.2">
      <c r="A78" s="53"/>
      <c r="B78" s="53"/>
      <c r="C78" s="149"/>
      <c r="D78" s="164"/>
      <c r="E78" s="151"/>
      <c r="F78" s="151"/>
      <c r="G78" s="38"/>
      <c r="J78" s="128">
        <f t="shared" si="7"/>
        <v>6.282511070479907E-5</v>
      </c>
      <c r="K78" s="128">
        <f t="shared" si="8"/>
        <v>0.21735711474803118</v>
      </c>
      <c r="L78" s="128">
        <f t="shared" si="9"/>
        <v>0.54174990483718843</v>
      </c>
      <c r="M78" s="128">
        <f t="shared" si="10"/>
        <v>1.323460098784039</v>
      </c>
      <c r="N78" s="1">
        <f t="shared" si="12"/>
        <v>32.500000000000107</v>
      </c>
      <c r="O78" s="128">
        <f t="shared" si="11"/>
        <v>20.769230769230667</v>
      </c>
    </row>
    <row r="79" spans="1:15" x14ac:dyDescent="0.2">
      <c r="A79" s="53"/>
      <c r="B79" s="53"/>
      <c r="C79" s="149"/>
      <c r="D79" s="44"/>
      <c r="E79" s="44"/>
      <c r="F79" s="44"/>
      <c r="G79" s="38"/>
      <c r="J79" s="128">
        <f t="shared" si="7"/>
        <v>1.4608746256243962E-4</v>
      </c>
      <c r="K79" s="128">
        <f t="shared" si="8"/>
        <v>0.22177019431164952</v>
      </c>
      <c r="L79" s="128">
        <f t="shared" si="9"/>
        <v>0.54908822880636188</v>
      </c>
      <c r="M79" s="128">
        <f t="shared" si="10"/>
        <v>1.335651457788138</v>
      </c>
      <c r="N79" s="1">
        <f t="shared" si="12"/>
        <v>32.600000000000108</v>
      </c>
      <c r="O79" s="128">
        <f t="shared" si="11"/>
        <v>20.674846625766769</v>
      </c>
    </row>
    <row r="80" spans="1:15" ht="12.75" customHeight="1" x14ac:dyDescent="0.2">
      <c r="A80" s="53"/>
      <c r="B80" s="53"/>
      <c r="C80" s="149"/>
      <c r="D80" s="164"/>
      <c r="E80" s="151"/>
      <c r="F80" s="151"/>
      <c r="G80" s="38"/>
      <c r="J80" s="128">
        <f t="shared" si="7"/>
        <v>2.6363160624296426E-4</v>
      </c>
      <c r="K80" s="128">
        <f t="shared" si="8"/>
        <v>0.22621607220961296</v>
      </c>
      <c r="L80" s="128">
        <f t="shared" si="9"/>
        <v>0.55645605492908967</v>
      </c>
      <c r="M80" s="128">
        <f t="shared" si="10"/>
        <v>1.3478635042237892</v>
      </c>
      <c r="N80" s="1">
        <f t="shared" si="12"/>
        <v>32.700000000000109</v>
      </c>
      <c r="O80" s="128">
        <f t="shared" si="11"/>
        <v>20.581039755351579</v>
      </c>
    </row>
    <row r="81" spans="1:15" ht="12.75" customHeight="1" x14ac:dyDescent="0.2">
      <c r="A81" s="53"/>
      <c r="B81" s="53"/>
      <c r="C81" s="149"/>
      <c r="D81" s="44"/>
      <c r="E81" s="27"/>
      <c r="F81" s="27"/>
      <c r="G81" s="38"/>
      <c r="J81" s="128">
        <f t="shared" si="7"/>
        <v>4.1520271920641734E-4</v>
      </c>
      <c r="K81" s="128">
        <f t="shared" si="8"/>
        <v>0.23069448698855827</v>
      </c>
      <c r="L81" s="128">
        <f t="shared" si="9"/>
        <v>0.5638531192592694</v>
      </c>
      <c r="M81" s="128">
        <f t="shared" si="10"/>
        <v>1.360095980022515</v>
      </c>
      <c r="N81" s="1">
        <f t="shared" si="12"/>
        <v>32.800000000000111</v>
      </c>
      <c r="O81" s="128">
        <f t="shared" si="11"/>
        <v>20.487804878048678</v>
      </c>
    </row>
    <row r="82" spans="1:15" ht="12.75" customHeight="1" x14ac:dyDescent="0.2">
      <c r="A82" s="53"/>
      <c r="B82" s="53"/>
      <c r="C82" s="149"/>
      <c r="D82" s="150"/>
      <c r="E82" s="151"/>
      <c r="F82" s="37"/>
      <c r="G82" s="38"/>
      <c r="J82" s="128">
        <f t="shared" si="7"/>
        <v>6.0054920932484795E-4</v>
      </c>
      <c r="K82" s="128">
        <f t="shared" si="8"/>
        <v>0.235205180407003</v>
      </c>
      <c r="L82" s="128">
        <f t="shared" si="9"/>
        <v>0.57127916106049215</v>
      </c>
      <c r="M82" s="128">
        <f t="shared" si="10"/>
        <v>1.3723486303197965</v>
      </c>
      <c r="N82" s="1">
        <f t="shared" si="12"/>
        <v>32.900000000000112</v>
      </c>
      <c r="O82" s="128">
        <f t="shared" si="11"/>
        <v>20.395136778115397</v>
      </c>
    </row>
    <row r="83" spans="1:15" ht="12.75" customHeight="1" x14ac:dyDescent="0.2">
      <c r="A83" s="38"/>
      <c r="B83" s="39"/>
      <c r="C83" s="156"/>
      <c r="D83" s="30"/>
      <c r="E83" s="156"/>
      <c r="F83" s="156"/>
      <c r="G83" s="38"/>
      <c r="J83" s="128">
        <f t="shared" si="7"/>
        <v>8.1942266630919607E-4</v>
      </c>
      <c r="K83" s="128">
        <f t="shared" si="8"/>
        <v>0.23974789738671504</v>
      </c>
      <c r="L83" s="128">
        <f t="shared" si="9"/>
        <v>0.57873392275740954</v>
      </c>
      <c r="M83" s="128">
        <f t="shared" si="10"/>
        <v>1.3846212034064467</v>
      </c>
      <c r="N83" s="1">
        <f t="shared" si="12"/>
        <v>33.000000000000114</v>
      </c>
      <c r="O83" s="128">
        <f t="shared" si="11"/>
        <v>20.303030303030198</v>
      </c>
    </row>
    <row r="84" spans="1:15" ht="12.75" customHeight="1" x14ac:dyDescent="0.2">
      <c r="A84" s="47"/>
      <c r="B84" s="38"/>
      <c r="C84" s="37"/>
      <c r="D84" s="27"/>
      <c r="E84" s="27"/>
      <c r="F84" s="27"/>
      <c r="G84" s="38"/>
      <c r="J84" s="128">
        <f t="shared" si="7"/>
        <v>1.0715778140180151E-3</v>
      </c>
      <c r="K84" s="128">
        <f t="shared" si="8"/>
        <v>0.24432238596496689</v>
      </c>
      <c r="L84" s="128">
        <f t="shared" si="9"/>
        <v>0.58621714988798601</v>
      </c>
      <c r="M84" s="128">
        <f t="shared" si="10"/>
        <v>1.3969134506808696</v>
      </c>
      <c r="N84" s="1">
        <f t="shared" si="12"/>
        <v>33.100000000000115</v>
      </c>
      <c r="O84" s="128">
        <f t="shared" si="11"/>
        <v>20.21148036253766</v>
      </c>
    </row>
    <row r="85" spans="1:15" ht="12.75" customHeight="1" x14ac:dyDescent="0.2">
      <c r="A85" s="163"/>
      <c r="B85" s="163"/>
      <c r="C85" s="163"/>
      <c r="D85" s="37"/>
      <c r="E85" s="37"/>
      <c r="F85" s="37"/>
      <c r="G85" s="38"/>
      <c r="J85" s="128">
        <f t="shared" si="7"/>
        <v>1.3567724636291991E-3</v>
      </c>
      <c r="K85" s="128">
        <f t="shared" si="8"/>
        <v>0.24892839724764876</v>
      </c>
      <c r="L85" s="128">
        <f t="shared" si="9"/>
        <v>0.59372859105660913</v>
      </c>
      <c r="M85" s="128">
        <f t="shared" si="10"/>
        <v>1.4092251266021776</v>
      </c>
      <c r="N85" s="1">
        <f t="shared" si="12"/>
        <v>33.200000000000117</v>
      </c>
      <c r="O85" s="128">
        <f t="shared" si="11"/>
        <v>20.120481927710738</v>
      </c>
    </row>
    <row r="86" spans="1:15" ht="12.75" customHeight="1" x14ac:dyDescent="0.2">
      <c r="A86" s="163"/>
      <c r="B86" s="163"/>
      <c r="C86" s="163"/>
      <c r="D86" s="37"/>
      <c r="E86" s="37"/>
      <c r="F86" s="37"/>
      <c r="G86" s="38"/>
      <c r="J86" s="128">
        <f t="shared" si="7"/>
        <v>1.6747674676568689E-3</v>
      </c>
      <c r="K86" s="128">
        <f t="shared" si="8"/>
        <v>0.25356568536322999</v>
      </c>
      <c r="L86" s="128">
        <f t="shared" si="9"/>
        <v>0.60126799788804908</v>
      </c>
      <c r="M86" s="128">
        <f t="shared" si="10"/>
        <v>1.4215559886441593</v>
      </c>
      <c r="N86" s="1">
        <f t="shared" si="12"/>
        <v>33.300000000000118</v>
      </c>
      <c r="O86" s="128">
        <f t="shared" si="11"/>
        <v>20.030030030029923</v>
      </c>
    </row>
    <row r="87" spans="1:15" ht="12.75" customHeight="1" x14ac:dyDescent="0.2">
      <c r="A87" s="165"/>
      <c r="B87" s="165"/>
      <c r="C87" s="165"/>
      <c r="D87" s="94"/>
      <c r="E87" s="94"/>
      <c r="F87" s="94"/>
      <c r="G87" s="38"/>
      <c r="J87" s="128">
        <f t="shared" si="7"/>
        <v>2.0253266747954999E-3</v>
      </c>
      <c r="K87" s="128">
        <f t="shared" si="8"/>
        <v>0.2582340074175461</v>
      </c>
      <c r="L87" s="128">
        <f t="shared" si="9"/>
        <v>0.60883512498224279</v>
      </c>
      <c r="M87" s="128">
        <f t="shared" si="10"/>
        <v>1.4339057972500679</v>
      </c>
      <c r="N87" s="1">
        <f t="shared" si="12"/>
        <v>33.400000000000119</v>
      </c>
      <c r="O87" s="128">
        <f t="shared" si="11"/>
        <v>19.940119760478936</v>
      </c>
    </row>
    <row r="88" spans="1:15" ht="20.25" customHeight="1" x14ac:dyDescent="0.2">
      <c r="A88" s="38"/>
      <c r="B88" s="38"/>
      <c r="C88" s="156"/>
      <c r="D88" s="30"/>
      <c r="E88" s="156"/>
      <c r="F88" s="30"/>
      <c r="G88" s="38"/>
      <c r="J88" s="128">
        <f t="shared" si="7"/>
        <v>2.4082168855740428E-3</v>
      </c>
      <c r="K88" s="128">
        <f t="shared" si="8"/>
        <v>0.26293312344939501</v>
      </c>
      <c r="L88" s="128">
        <f t="shared" si="9"/>
        <v>0.61642972986988842</v>
      </c>
      <c r="M88" s="128">
        <f t="shared" si="10"/>
        <v>1.446274315788225</v>
      </c>
      <c r="N88" s="1">
        <f t="shared" si="12"/>
        <v>33.500000000000121</v>
      </c>
      <c r="O88" s="128">
        <f t="shared" si="11"/>
        <v>19.850746268656607</v>
      </c>
    </row>
    <row r="89" spans="1:15" ht="12.75" customHeight="1" x14ac:dyDescent="0.2">
      <c r="A89" s="163"/>
      <c r="B89" s="163"/>
      <c r="C89" s="163"/>
      <c r="D89" s="163"/>
      <c r="E89" s="163"/>
      <c r="F89" s="163"/>
      <c r="G89" s="38"/>
      <c r="H89" s="168"/>
      <c r="J89" s="128">
        <f t="shared" si="7"/>
        <v>2.8232078088032387E-3</v>
      </c>
      <c r="K89" s="128">
        <f t="shared" si="8"/>
        <v>0.26766279638692747</v>
      </c>
      <c r="L89" s="128">
        <f t="shared" si="9"/>
        <v>0.6240515729688324</v>
      </c>
      <c r="M89" s="128">
        <f t="shared" si="10"/>
        <v>1.4586613105084123</v>
      </c>
      <c r="N89" s="1">
        <f t="shared" si="12"/>
        <v>33.600000000000122</v>
      </c>
      <c r="O89" s="128">
        <f t="shared" si="11"/>
        <v>19.761904761904653</v>
      </c>
    </row>
    <row r="90" spans="1:15" ht="12.75" customHeight="1" x14ac:dyDescent="0.2">
      <c r="A90" s="163"/>
      <c r="B90" s="163"/>
      <c r="C90" s="27"/>
      <c r="D90" s="27"/>
      <c r="E90" s="27"/>
      <c r="F90" s="27"/>
      <c r="G90" s="38"/>
      <c r="H90" s="167"/>
      <c r="J90" s="128">
        <f t="shared" si="7"/>
        <v>3.270072018799705E-3</v>
      </c>
      <c r="K90" s="128">
        <f t="shared" si="8"/>
        <v>0.2724227920048139</v>
      </c>
      <c r="L90" s="128">
        <f t="shared" si="9"/>
        <v>0.63170041754123551</v>
      </c>
      <c r="M90" s="128">
        <f t="shared" si="10"/>
        <v>1.471066550499047</v>
      </c>
      <c r="N90" s="1">
        <f t="shared" si="12"/>
        <v>33.700000000000124</v>
      </c>
      <c r="O90" s="128">
        <f t="shared" si="11"/>
        <v>19.673590504450928</v>
      </c>
    </row>
    <row r="91" spans="1:15" ht="16.5" customHeight="1" x14ac:dyDescent="0.2">
      <c r="A91" s="53"/>
      <c r="B91" s="53"/>
      <c r="C91" s="149"/>
      <c r="D91" s="44"/>
      <c r="E91" s="44"/>
      <c r="F91" s="44"/>
      <c r="G91" s="38"/>
      <c r="H91" s="167"/>
      <c r="J91" s="128">
        <f t="shared" si="7"/>
        <v>3.7485849133704094E-3</v>
      </c>
      <c r="K91" s="128">
        <f t="shared" si="8"/>
        <v>0.27721287888217028</v>
      </c>
      <c r="L91" s="128">
        <f t="shared" si="9"/>
        <v>0.63937602965149465</v>
      </c>
      <c r="M91" s="128">
        <f t="shared" si="10"/>
        <v>1.4834898076451066</v>
      </c>
      <c r="N91" s="1">
        <f t="shared" si="12"/>
        <v>33.800000000000125</v>
      </c>
      <c r="O91" s="128">
        <f t="shared" si="11"/>
        <v>19.585798816567937</v>
      </c>
    </row>
    <row r="92" spans="1:15" ht="17.25" customHeight="1" x14ac:dyDescent="0.2">
      <c r="A92" s="53"/>
      <c r="B92" s="53"/>
      <c r="C92" s="149"/>
      <c r="D92" s="164"/>
      <c r="E92" s="151"/>
      <c r="F92" s="151"/>
      <c r="G92" s="38"/>
      <c r="H92" s="167"/>
      <c r="J92" s="128">
        <f t="shared" si="7"/>
        <v>4.2585246725423192E-3</v>
      </c>
      <c r="K92" s="128">
        <f t="shared" si="8"/>
        <v>0.28203282836123084</v>
      </c>
      <c r="L92" s="128">
        <f t="shared" si="9"/>
        <v>0.64707817812491442</v>
      </c>
      <c r="M92" s="128">
        <f t="shared" si="10"/>
        <v>1.4959308565868135</v>
      </c>
      <c r="N92" s="1">
        <f t="shared" si="12"/>
        <v>33.900000000000126</v>
      </c>
      <c r="O92" s="128">
        <f t="shared" si="11"/>
        <v>19.498525073746201</v>
      </c>
    </row>
    <row r="93" spans="1:15" ht="12.75" customHeight="1" x14ac:dyDescent="0.2">
      <c r="A93" s="53"/>
      <c r="B93" s="53"/>
      <c r="C93" s="149"/>
      <c r="D93" s="44"/>
      <c r="E93" s="44"/>
      <c r="F93" s="44"/>
      <c r="G93" s="38"/>
      <c r="H93" s="1"/>
      <c r="J93" s="128">
        <f t="shared" si="7"/>
        <v>4.7996722180213662E-3</v>
      </c>
      <c r="K93" s="128">
        <f t="shared" si="8"/>
        <v>0.28688241450674762</v>
      </c>
      <c r="L93" s="128">
        <f t="shared" si="9"/>
        <v>0.65480663450710341</v>
      </c>
      <c r="M93" s="128">
        <f t="shared" si="10"/>
        <v>1.5083894746790316</v>
      </c>
      <c r="N93" s="1">
        <f t="shared" si="12"/>
        <v>34.000000000000128</v>
      </c>
      <c r="O93" s="128">
        <f t="shared" si="11"/>
        <v>19.411764705882241</v>
      </c>
    </row>
    <row r="94" spans="1:15" x14ac:dyDescent="0.2">
      <c r="A94" s="53"/>
      <c r="B94" s="53"/>
      <c r="C94" s="149"/>
      <c r="D94" s="164"/>
      <c r="E94" s="151"/>
      <c r="F94" s="151"/>
      <c r="G94" s="38"/>
      <c r="H94" s="1"/>
      <c r="J94" s="128">
        <f t="shared" si="7"/>
        <v>5.3718111733662014E-3</v>
      </c>
      <c r="K94" s="128">
        <f t="shared" si="8"/>
        <v>0.29176141406610689</v>
      </c>
      <c r="L94" s="128">
        <f t="shared" si="9"/>
        <v>0.66256117302408879</v>
      </c>
      <c r="M94" s="128">
        <f t="shared" si="10"/>
        <v>1.5208654419513905</v>
      </c>
      <c r="N94" s="1">
        <f t="shared" si="12"/>
        <v>34.100000000000129</v>
      </c>
      <c r="O94" s="128">
        <f t="shared" si="11"/>
        <v>19.325513196480827</v>
      </c>
    </row>
    <row r="95" spans="1:15" x14ac:dyDescent="0.2">
      <c r="A95" s="53"/>
      <c r="B95" s="53"/>
      <c r="C95" s="149"/>
      <c r="D95" s="44"/>
      <c r="E95" s="27"/>
      <c r="F95" s="27"/>
      <c r="G95" s="38"/>
      <c r="H95" s="1"/>
      <c r="J95" s="128">
        <f t="shared" si="7"/>
        <v>5.9747278248618706E-3</v>
      </c>
      <c r="K95" s="128">
        <f t="shared" si="8"/>
        <v>0.29666960643014384</v>
      </c>
      <c r="L95" s="128">
        <f t="shared" si="9"/>
        <v>0.67034157054312815</v>
      </c>
      <c r="M95" s="128">
        <f t="shared" si="10"/>
        <v>1.5333585410691055</v>
      </c>
      <c r="N95" s="1">
        <f t="shared" si="12"/>
        <v>34.200000000000131</v>
      </c>
      <c r="O95" s="128">
        <f t="shared" si="11"/>
        <v>19.239766081871235</v>
      </c>
    </row>
    <row r="96" spans="1:15" x14ac:dyDescent="0.2">
      <c r="A96" s="53"/>
      <c r="B96" s="53"/>
      <c r="C96" s="149"/>
      <c r="D96" s="150"/>
      <c r="E96" s="151"/>
      <c r="F96" s="37"/>
      <c r="G96" s="38"/>
      <c r="H96" s="1"/>
      <c r="J96" s="128">
        <f t="shared" si="7"/>
        <v>6.6082110830791652E-3</v>
      </c>
      <c r="K96" s="128">
        <f t="shared" si="8"/>
        <v>0.30160677359464316</v>
      </c>
      <c r="L96" s="128">
        <f t="shared" si="9"/>
        <v>0.67814760653420858</v>
      </c>
      <c r="M96" s="128">
        <f t="shared" si="10"/>
        <v>1.5458685572944821</v>
      </c>
      <c r="N96" s="1">
        <f t="shared" si="12"/>
        <v>34.300000000000132</v>
      </c>
      <c r="O96" s="128">
        <f t="shared" si="11"/>
        <v>19.154518950437204</v>
      </c>
    </row>
    <row r="97" spans="1:15" ht="12.75" customHeight="1" x14ac:dyDescent="0.2">
      <c r="A97" s="38"/>
      <c r="B97" s="39"/>
      <c r="C97" s="156"/>
      <c r="D97" s="30"/>
      <c r="E97" s="156"/>
      <c r="F97" s="156"/>
      <c r="G97" s="38"/>
      <c r="H97" s="1"/>
      <c r="J97" s="128">
        <f t="shared" si="7"/>
        <v>7.272052445105673E-3</v>
      </c>
      <c r="K97" s="128">
        <f t="shared" si="8"/>
        <v>0.30657270012251064</v>
      </c>
      <c r="L97" s="128">
        <f t="shared" si="9"/>
        <v>0.68597906303221434</v>
      </c>
      <c r="M97" s="128">
        <f t="shared" si="10"/>
        <v>1.558395278449088</v>
      </c>
      <c r="N97" s="1">
        <f t="shared" si="12"/>
        <v>34.400000000000134</v>
      </c>
      <c r="O97" s="128">
        <f t="shared" si="11"/>
        <v>19.069767441860353</v>
      </c>
    </row>
    <row r="98" spans="1:15" ht="12.75" customHeight="1" x14ac:dyDescent="0.2">
      <c r="A98" s="47"/>
      <c r="B98" s="38"/>
      <c r="C98" s="37"/>
      <c r="D98" s="27"/>
      <c r="E98" s="27"/>
      <c r="F98" s="27"/>
      <c r="G98" s="38"/>
      <c r="H98" s="1"/>
      <c r="J98" s="128">
        <f t="shared" si="7"/>
        <v>7.9660459574352159E-3</v>
      </c>
      <c r="K98" s="128">
        <f t="shared" si="8"/>
        <v>0.31156717310660459</v>
      </c>
      <c r="L98" s="128">
        <f t="shared" si="9"/>
        <v>0.69383572459975751</v>
      </c>
      <c r="M98" s="128">
        <f t="shared" si="10"/>
        <v>1.5709384948765965</v>
      </c>
      <c r="N98" s="1">
        <f t="shared" si="12"/>
        <v>34.500000000000135</v>
      </c>
      <c r="O98" s="128">
        <f t="shared" si="11"/>
        <v>18.985507246376699</v>
      </c>
    </row>
    <row r="99" spans="1:15" s="169" customFormat="1" ht="17.25" customHeight="1" x14ac:dyDescent="0.2">
      <c r="A99" s="163"/>
      <c r="B99" s="163"/>
      <c r="C99" s="163"/>
      <c r="D99" s="37"/>
      <c r="E99" s="37"/>
      <c r="F99" s="37"/>
      <c r="G99" s="38"/>
      <c r="H99" s="1"/>
      <c r="I99" s="1"/>
      <c r="J99" s="128">
        <f t="shared" si="7"/>
        <v>8.6899881795017425E-3</v>
      </c>
      <c r="K99" s="128">
        <f t="shared" si="8"/>
        <v>0.31658998213320916</v>
      </c>
      <c r="L99" s="128">
        <f t="shared" si="9"/>
        <v>0.70171737829064773</v>
      </c>
      <c r="M99" s="128">
        <f t="shared" si="10"/>
        <v>1.5834979994062575</v>
      </c>
      <c r="N99" s="1">
        <f t="shared" si="12"/>
        <v>34.600000000000136</v>
      </c>
      <c r="O99" s="128">
        <f t="shared" si="11"/>
        <v>18.901734104046128</v>
      </c>
    </row>
    <row r="100" spans="1:15" s="17" customFormat="1" x14ac:dyDescent="0.2">
      <c r="A100" s="163"/>
      <c r="B100" s="163"/>
      <c r="C100" s="163"/>
      <c r="D100" s="37"/>
      <c r="E100" s="37"/>
      <c r="F100" s="37"/>
      <c r="G100" s="38"/>
      <c r="H100" s="1"/>
      <c r="I100" s="169"/>
      <c r="J100" s="128">
        <f t="shared" si="7"/>
        <v>9.4436781478452383E-3</v>
      </c>
      <c r="K100" s="128">
        <f t="shared" si="8"/>
        <v>0.3216409192461408</v>
      </c>
      <c r="L100" s="128">
        <f t="shared" si="9"/>
        <v>0.70962381361399662</v>
      </c>
      <c r="M100" s="128">
        <f t="shared" si="10"/>
        <v>1.5960735873170098</v>
      </c>
      <c r="N100" s="1">
        <f t="shared" si="12"/>
        <v>34.700000000000138</v>
      </c>
      <c r="O100" s="128">
        <f t="shared" si="11"/>
        <v>18.818443804034466</v>
      </c>
    </row>
    <row r="101" spans="1:15" s="17" customFormat="1" x14ac:dyDescent="0.2">
      <c r="A101" s="165"/>
      <c r="B101" s="165"/>
      <c r="C101" s="165"/>
      <c r="D101" s="94"/>
      <c r="E101" s="94"/>
      <c r="F101" s="94"/>
      <c r="G101" s="38"/>
      <c r="I101" s="1"/>
      <c r="J101" s="128">
        <f t="shared" si="7"/>
        <v>1.0226917340896745E-2</v>
      </c>
      <c r="K101" s="128">
        <f t="shared" si="8"/>
        <v>0.32671977891147375</v>
      </c>
      <c r="L101" s="128">
        <f t="shared" si="9"/>
        <v>0.71755482249894087</v>
      </c>
      <c r="M101" s="128">
        <f t="shared" si="10"/>
        <v>1.6086650563022136</v>
      </c>
      <c r="N101" s="1">
        <f t="shared" si="12"/>
        <v>34.800000000000139</v>
      </c>
      <c r="O101" s="128">
        <f t="shared" si="11"/>
        <v>18.735632183907931</v>
      </c>
    </row>
    <row r="102" spans="1:15" s="17" customFormat="1" x14ac:dyDescent="0.2">
      <c r="A102" s="38"/>
      <c r="B102" s="38"/>
      <c r="C102" s="156"/>
      <c r="D102" s="30"/>
      <c r="E102" s="156"/>
      <c r="F102" s="30"/>
      <c r="G102" s="38"/>
      <c r="I102" s="1"/>
      <c r="J102" s="128">
        <f t="shared" si="7"/>
        <v>1.1039509644370194E-2</v>
      </c>
      <c r="K102" s="128">
        <f t="shared" si="8"/>
        <v>0.33182635798287241</v>
      </c>
      <c r="L102" s="128">
        <f t="shared" si="9"/>
        <v>0.72551019925997273</v>
      </c>
      <c r="M102" s="128">
        <f t="shared" si="10"/>
        <v>1.6212722064349847</v>
      </c>
      <c r="N102" s="1">
        <f t="shared" si="12"/>
        <v>34.900000000000141</v>
      </c>
      <c r="O102" s="128">
        <f t="shared" si="11"/>
        <v>18.653295128939714</v>
      </c>
    </row>
    <row r="103" spans="1:15" s="17" customFormat="1" x14ac:dyDescent="0.2">
      <c r="A103" s="38"/>
      <c r="B103" s="38"/>
      <c r="C103" s="156"/>
      <c r="D103" s="30"/>
      <c r="E103" s="156"/>
      <c r="F103" s="30"/>
      <c r="G103" s="38"/>
      <c r="I103" s="1"/>
      <c r="J103" s="128">
        <f t="shared" si="7"/>
        <v>1.188126131724844E-2</v>
      </c>
      <c r="K103" s="128">
        <f t="shared" si="8"/>
        <v>0.33696045566751587</v>
      </c>
      <c r="L103" s="128">
        <f t="shared" si="9"/>
        <v>0.73348974056286098</v>
      </c>
      <c r="M103" s="128">
        <f t="shared" si="10"/>
        <v>1.6338948401341251</v>
      </c>
      <c r="N103" s="1">
        <f t="shared" si="12"/>
        <v>35.000000000000142</v>
      </c>
      <c r="O103" s="128">
        <f t="shared" si="11"/>
        <v>18.571428571428456</v>
      </c>
    </row>
    <row r="104" spans="1:15" s="17" customFormat="1" ht="12.75" customHeight="1" x14ac:dyDescent="0.2">
      <c r="A104" s="38"/>
      <c r="B104" s="38"/>
      <c r="C104" s="156"/>
      <c r="D104" s="30"/>
      <c r="E104" s="156"/>
      <c r="F104" s="30"/>
      <c r="G104" s="38"/>
      <c r="H104" s="167"/>
      <c r="I104" s="1"/>
      <c r="J104" s="128">
        <f t="shared" si="7"/>
        <v>1.2751980958352343E-2</v>
      </c>
      <c r="K104" s="128">
        <f t="shared" si="8"/>
        <v>0.3421218734926072</v>
      </c>
      <c r="L104" s="128">
        <f t="shared" si="9"/>
        <v>0.74149324539115868</v>
      </c>
      <c r="M104" s="128">
        <f t="shared" si="10"/>
        <v>1.6465327621306327</v>
      </c>
      <c r="N104" s="1">
        <f t="shared" si="12"/>
        <v>35.100000000000144</v>
      </c>
      <c r="O104" s="128">
        <f t="shared" si="11"/>
        <v>18.490028490028372</v>
      </c>
    </row>
    <row r="105" spans="1:15" s="17" customFormat="1" x14ac:dyDescent="0.2">
      <c r="A105" s="38"/>
      <c r="B105" s="38"/>
      <c r="C105" s="156"/>
      <c r="D105" s="30"/>
      <c r="E105" s="156"/>
      <c r="F105" s="30"/>
      <c r="G105" s="38"/>
      <c r="H105" s="167"/>
      <c r="I105" s="1"/>
      <c r="J105" s="128">
        <f t="shared" si="7"/>
        <v>1.3651479473480907E-2</v>
      </c>
      <c r="K105" s="128">
        <f t="shared" si="8"/>
        <v>0.34731041527245293</v>
      </c>
      <c r="L105" s="128">
        <f t="shared" si="9"/>
        <v>0.74952051501327965</v>
      </c>
      <c r="M105" s="128">
        <f t="shared" si="10"/>
        <v>1.6591857794347904</v>
      </c>
      <c r="N105" s="1">
        <f t="shared" si="12"/>
        <v>35.200000000000145</v>
      </c>
      <c r="O105" s="128">
        <f t="shared" si="11"/>
        <v>18.409090909090793</v>
      </c>
    </row>
    <row r="106" spans="1:15" s="17" customFormat="1" ht="12.75" customHeight="1" x14ac:dyDescent="0.2">
      <c r="A106" s="38"/>
      <c r="B106" s="38"/>
      <c r="C106" s="156"/>
      <c r="D106" s="30"/>
      <c r="E106" s="156"/>
      <c r="F106" s="30"/>
      <c r="G106" s="38"/>
      <c r="H106" s="167"/>
      <c r="I106" s="1"/>
      <c r="J106" s="128">
        <f t="shared" si="7"/>
        <v>1.4579570043111192E-2</v>
      </c>
      <c r="K106" s="128">
        <f t="shared" si="8"/>
        <v>0.35252588707610188</v>
      </c>
      <c r="L106" s="128">
        <f t="shared" si="9"/>
        <v>0.75757135295013567</v>
      </c>
      <c r="M106" s="128">
        <f t="shared" si="10"/>
        <v>1.6718537013038055</v>
      </c>
      <c r="N106" s="1">
        <f t="shared" si="12"/>
        <v>35.300000000000146</v>
      </c>
      <c r="O106" s="128">
        <f t="shared" si="11"/>
        <v>18.328611898016881</v>
      </c>
    </row>
    <row r="107" spans="1:15" s="17" customFormat="1" x14ac:dyDescent="0.2">
      <c r="A107" s="38"/>
      <c r="B107" s="38"/>
      <c r="C107" s="156"/>
      <c r="D107" s="30"/>
      <c r="E107" s="156"/>
      <c r="F107" s="30"/>
      <c r="G107" s="38"/>
      <c r="H107" s="167"/>
      <c r="I107" s="1"/>
      <c r="J107" s="128">
        <f t="shared" si="7"/>
        <v>1.5536068090647075E-2</v>
      </c>
      <c r="K107" s="128">
        <f t="shared" si="8"/>
        <v>0.35776809719553337</v>
      </c>
      <c r="L107" s="128">
        <f t="shared" si="9"/>
        <v>0.76564556494332114</v>
      </c>
      <c r="M107" s="128">
        <f t="shared" si="10"/>
        <v>1.6845363392100043</v>
      </c>
      <c r="N107" s="1">
        <f t="shared" si="12"/>
        <v>35.400000000000148</v>
      </c>
      <c r="O107" s="128">
        <f t="shared" si="11"/>
        <v>18.24858757062135</v>
      </c>
    </row>
    <row r="108" spans="1:15" s="17" customFormat="1" x14ac:dyDescent="0.2">
      <c r="A108" s="38"/>
      <c r="B108" s="38"/>
      <c r="C108" s="156"/>
      <c r="D108" s="30"/>
      <c r="E108" s="156"/>
      <c r="F108" s="30"/>
      <c r="G108" s="38"/>
      <c r="H108" s="167"/>
      <c r="I108" s="1"/>
      <c r="J108" s="128">
        <f t="shared" si="7"/>
        <v>1.6520791251205633E-2</v>
      </c>
      <c r="K108" s="128">
        <f t="shared" si="8"/>
        <v>0.36303685611438113</v>
      </c>
      <c r="L108" s="128">
        <f t="shared" si="9"/>
        <v>0.77374295892383549</v>
      </c>
      <c r="M108" s="128">
        <f t="shared" si="10"/>
        <v>1.697233506809557</v>
      </c>
      <c r="N108" s="1">
        <f t="shared" si="12"/>
        <v>35.500000000000149</v>
      </c>
      <c r="O108" s="128">
        <f t="shared" si="11"/>
        <v>18.169014084506923</v>
      </c>
    </row>
    <row r="109" spans="1:15" s="17" customFormat="1" x14ac:dyDescent="0.2">
      <c r="A109" s="38"/>
      <c r="B109" s="38"/>
      <c r="C109" s="156"/>
      <c r="D109" s="30"/>
      <c r="E109" s="156"/>
      <c r="F109" s="30"/>
      <c r="G109" s="38"/>
      <c r="H109" s="167"/>
      <c r="I109" s="1"/>
      <c r="J109" s="128">
        <f t="shared" si="7"/>
        <v>1.7533559340931419E-2</v>
      </c>
      <c r="K109" s="128">
        <f t="shared" si="8"/>
        <v>0.3683319764771873</v>
      </c>
      <c r="L109" s="128">
        <f t="shared" si="9"/>
        <v>0.78186334498133458</v>
      </c>
      <c r="M109" s="128">
        <f t="shared" si="10"/>
        <v>1.7099450199117403</v>
      </c>
      <c r="N109" s="1">
        <f t="shared" si="12"/>
        <v>35.600000000000151</v>
      </c>
      <c r="O109" s="128">
        <f t="shared" si="11"/>
        <v>18.089887640449319</v>
      </c>
    </row>
    <row r="110" spans="1:15" s="17" customFormat="1" x14ac:dyDescent="0.2">
      <c r="A110" s="38"/>
      <c r="B110" s="38"/>
      <c r="C110" s="156"/>
      <c r="D110" s="30"/>
      <c r="E110" s="156"/>
      <c r="F110" s="30"/>
      <c r="G110" s="38"/>
      <c r="H110" s="167"/>
      <c r="I110" s="1"/>
      <c r="J110" s="128">
        <f t="shared" si="7"/>
        <v>1.8574194326827293E-2</v>
      </c>
      <c r="K110" s="128">
        <f t="shared" si="8"/>
        <v>0.37365327305917079</v>
      </c>
      <c r="L110" s="128">
        <f t="shared" si="9"/>
        <v>0.79000653533389609</v>
      </c>
      <c r="M110" s="128">
        <f t="shared" si="10"/>
        <v>1.7226706964487071</v>
      </c>
      <c r="N110" s="1">
        <f t="shared" si="12"/>
        <v>35.700000000000152</v>
      </c>
      <c r="O110" s="128">
        <f t="shared" si="11"/>
        <v>18.011204481792596</v>
      </c>
    </row>
    <row r="111" spans="1:15" s="17" customFormat="1" x14ac:dyDescent="0.2">
      <c r="A111" s="38"/>
      <c r="B111" s="38"/>
      <c r="C111" s="156"/>
      <c r="D111" s="30"/>
      <c r="E111" s="156"/>
      <c r="F111" s="30"/>
      <c r="G111" s="38"/>
      <c r="H111" s="167"/>
      <c r="I111" s="1"/>
      <c r="J111" s="128">
        <f t="shared" si="7"/>
        <v>1.9642520297092337E-2</v>
      </c>
      <c r="K111" s="128">
        <f t="shared" si="8"/>
        <v>0.37900056273650323</v>
      </c>
      <c r="L111" s="128">
        <f t="shared" si="9"/>
        <v>0.7981723442982932</v>
      </c>
      <c r="M111" s="128">
        <f t="shared" si="10"/>
        <v>1.7354103564457677</v>
      </c>
      <c r="N111" s="1">
        <f t="shared" si="12"/>
        <v>35.800000000000153</v>
      </c>
      <c r="O111" s="128">
        <f t="shared" si="11"/>
        <v>17.932960893854627</v>
      </c>
    </row>
    <row r="112" spans="1:15" s="17" customFormat="1" x14ac:dyDescent="0.2">
      <c r="A112" s="38"/>
      <c r="B112" s="38"/>
      <c r="C112" s="156"/>
      <c r="D112" s="30"/>
      <c r="E112" s="156"/>
      <c r="F112" s="30"/>
      <c r="G112" s="38"/>
      <c r="H112" s="167"/>
      <c r="J112" s="128">
        <f t="shared" si="7"/>
        <v>2.0738363431956883E-2</v>
      </c>
      <c r="K112" s="128">
        <f t="shared" si="8"/>
        <v>0.38437366445708204</v>
      </c>
      <c r="L112" s="128">
        <f t="shared" si="9"/>
        <v>0.80636058826076584</v>
      </c>
      <c r="M112" s="128">
        <f t="shared" si="10"/>
        <v>1.7481638219921651</v>
      </c>
      <c r="N112" s="1">
        <f t="shared" si="12"/>
        <v>35.900000000000155</v>
      </c>
      <c r="O112" s="128">
        <f t="shared" si="11"/>
        <v>17.8551532033425</v>
      </c>
    </row>
    <row r="113" spans="1:15" s="17" customFormat="1" x14ac:dyDescent="0.2">
      <c r="A113" s="38"/>
      <c r="B113" s="38"/>
      <c r="C113" s="156"/>
      <c r="D113" s="30"/>
      <c r="E113" s="156"/>
      <c r="F113" s="30"/>
      <c r="G113" s="38"/>
      <c r="H113" s="167"/>
      <c r="J113" s="128">
        <f t="shared" si="7"/>
        <v>2.1861551975004962E-2</v>
      </c>
      <c r="K113" s="128">
        <f t="shared" si="8"/>
        <v>0.38977239921179085</v>
      </c>
      <c r="L113" s="128">
        <f t="shared" si="9"/>
        <v>0.81457108564827774</v>
      </c>
      <c r="M113" s="128">
        <f t="shared" si="10"/>
        <v>1.7609309172123435</v>
      </c>
      <c r="N113" s="1">
        <f t="shared" si="12"/>
        <v>36.000000000000156</v>
      </c>
      <c r="O113" s="128">
        <f t="shared" si="11"/>
        <v>17.777777777777658</v>
      </c>
    </row>
    <row r="114" spans="1:15" s="17" customFormat="1" x14ac:dyDescent="0.2">
      <c r="A114" s="38"/>
      <c r="B114" s="38"/>
      <c r="C114" s="156"/>
      <c r="D114" s="30"/>
      <c r="E114" s="156"/>
      <c r="F114" s="30"/>
      <c r="G114" s="38"/>
      <c r="H114" s="167"/>
      <c r="J114" s="128">
        <f t="shared" si="7"/>
        <v>2.3011916204974444E-2</v>
      </c>
      <c r="K114" s="128">
        <f t="shared" si="8"/>
        <v>0.39519659000623586</v>
      </c>
      <c r="L114" s="128">
        <f t="shared" si="9"/>
        <v>0.82280365690025148</v>
      </c>
      <c r="M114" s="128">
        <f t="shared" si="10"/>
        <v>1.7737114682376858</v>
      </c>
      <c r="N114" s="1">
        <f t="shared" si="12"/>
        <v>36.100000000000158</v>
      </c>
      <c r="O114" s="128">
        <f t="shared" si="11"/>
        <v>17.700831024930626</v>
      </c>
    </row>
    <row r="115" spans="1:15" s="17" customFormat="1" x14ac:dyDescent="0.2">
      <c r="A115" s="38"/>
      <c r="B115" s="38"/>
      <c r="C115" s="156"/>
      <c r="D115" s="30"/>
      <c r="E115" s="156"/>
      <c r="F115" s="30"/>
      <c r="G115" s="38"/>
      <c r="H115" s="167"/>
      <c r="J115" s="128">
        <f t="shared" si="7"/>
        <v>2.4189288408025922E-2</v>
      </c>
      <c r="K115" s="128">
        <f t="shared" si="8"/>
        <v>0.4006460618329527</v>
      </c>
      <c r="L115" s="128">
        <f t="shared" si="9"/>
        <v>0.83105812444077087</v>
      </c>
      <c r="M115" s="128">
        <f t="shared" si="10"/>
        <v>1.786505303178723</v>
      </c>
      <c r="N115" s="1">
        <f t="shared" si="12"/>
        <v>36.200000000000159</v>
      </c>
      <c r="O115" s="128">
        <f t="shared" si="11"/>
        <v>17.624309392265072</v>
      </c>
    </row>
    <row r="116" spans="1:15" s="17" customFormat="1" ht="12.75" customHeight="1" x14ac:dyDescent="0.2">
      <c r="A116" s="38"/>
      <c r="B116" s="38"/>
      <c r="C116" s="156"/>
      <c r="D116" s="30"/>
      <c r="E116" s="156"/>
      <c r="F116" s="30"/>
      <c r="G116" s="38"/>
      <c r="H116" s="167"/>
      <c r="J116" s="128">
        <f t="shared" si="7"/>
        <v>2.5393502850471875E-2</v>
      </c>
      <c r="K116" s="128">
        <f t="shared" si="8"/>
        <v>0.40612064164407297</v>
      </c>
      <c r="L116" s="128">
        <f t="shared" si="9"/>
        <v>0.83933431265124803</v>
      </c>
      <c r="M116" s="128">
        <f t="shared" si="10"/>
        <v>1.7993122520978113</v>
      </c>
      <c r="N116" s="1">
        <f t="shared" si="12"/>
        <v>36.300000000000161</v>
      </c>
      <c r="O116" s="128">
        <f t="shared" si="11"/>
        <v>17.548209366391063</v>
      </c>
    </row>
    <row r="117" spans="1:15" s="17" customFormat="1" x14ac:dyDescent="0.2">
      <c r="A117" s="38"/>
      <c r="B117" s="38"/>
      <c r="C117" s="156"/>
      <c r="D117" s="30"/>
      <c r="E117" s="156"/>
      <c r="F117" s="30"/>
      <c r="G117" s="38"/>
      <c r="H117" s="167"/>
      <c r="J117" s="128">
        <f t="shared" si="7"/>
        <v>2.6624395751955573E-2</v>
      </c>
      <c r="K117" s="128">
        <f t="shared" si="8"/>
        <v>0.4116201583244386</v>
      </c>
      <c r="L117" s="128">
        <f t="shared" si="9"/>
        <v>0.84763204784353174</v>
      </c>
      <c r="M117" s="128">
        <f t="shared" si="10"/>
        <v>1.8121321469822429</v>
      </c>
      <c r="N117" s="1">
        <f t="shared" si="12"/>
        <v>36.400000000000162</v>
      </c>
      <c r="O117" s="128">
        <f t="shared" si="11"/>
        <v>17.47252747252735</v>
      </c>
    </row>
    <row r="118" spans="1:15" s="17" customFormat="1" ht="12.75" customHeight="1" x14ac:dyDescent="0.2">
      <c r="A118" s="38"/>
      <c r="B118" s="38"/>
      <c r="C118" s="156"/>
      <c r="D118" s="30"/>
      <c r="E118" s="156"/>
      <c r="F118" s="30"/>
      <c r="G118" s="38"/>
      <c r="H118" s="167"/>
      <c r="J118" s="128">
        <f t="shared" si="7"/>
        <v>2.7881805259073113E-2</v>
      </c>
      <c r="K118" s="128">
        <f t="shared" si="8"/>
        <v>0.41714444266516104</v>
      </c>
      <c r="L118" s="128">
        <f t="shared" si="9"/>
        <v>0.8559511582334679</v>
      </c>
      <c r="M118" s="128">
        <f t="shared" si="10"/>
        <v>1.8249648217178145</v>
      </c>
      <c r="N118" s="1">
        <f t="shared" si="12"/>
        <v>36.500000000000163</v>
      </c>
      <c r="O118" s="128">
        <f t="shared" si="11"/>
        <v>17.397260273972481</v>
      </c>
    </row>
    <row r="119" spans="1:15" s="17" customFormat="1" x14ac:dyDescent="0.2">
      <c r="A119" s="38"/>
      <c r="B119" s="38"/>
      <c r="C119" s="156"/>
      <c r="D119" s="30"/>
      <c r="E119" s="156"/>
      <c r="F119" s="30"/>
      <c r="G119" s="38"/>
      <c r="H119" s="167"/>
      <c r="J119" s="128">
        <f t="shared" si="7"/>
        <v>2.9165571419428854E-2</v>
      </c>
      <c r="K119" s="128">
        <f t="shared" si="8"/>
        <v>0.42269332733761367</v>
      </c>
      <c r="L119" s="128">
        <f t="shared" si="9"/>
        <v>0.86429147391488592</v>
      </c>
      <c r="M119" s="128">
        <f t="shared" si="10"/>
        <v>1.8378101120628219</v>
      </c>
      <c r="N119" s="1">
        <f t="shared" si="12"/>
        <v>36.600000000000165</v>
      </c>
      <c r="O119" s="128">
        <f t="shared" si="11"/>
        <v>17.322404371584575</v>
      </c>
    </row>
    <row r="120" spans="1:15" s="17" customFormat="1" x14ac:dyDescent="0.2">
      <c r="A120" s="38"/>
      <c r="B120" s="38"/>
      <c r="C120" s="156"/>
      <c r="D120" s="30"/>
      <c r="E120" s="156"/>
      <c r="F120" s="30"/>
      <c r="G120" s="38"/>
      <c r="H120" s="167"/>
      <c r="J120" s="128">
        <f t="shared" si="7"/>
        <v>3.0475536156116111E-2</v>
      </c>
      <c r="K120" s="128">
        <f t="shared" si="8"/>
        <v>0.42826664686784671</v>
      </c>
      <c r="L120" s="128">
        <f t="shared" si="9"/>
        <v>0.87265282683401357</v>
      </c>
      <c r="M120" s="128">
        <f t="shared" si="10"/>
        <v>1.8506678556224798</v>
      </c>
      <c r="N120" s="1">
        <f t="shared" si="12"/>
        <v>36.700000000000166</v>
      </c>
      <c r="O120" s="128">
        <f t="shared" si="11"/>
        <v>17.247956403269633</v>
      </c>
    </row>
    <row r="121" spans="1:15" s="17" customFormat="1" x14ac:dyDescent="0.2">
      <c r="A121" s="38"/>
      <c r="B121" s="38"/>
      <c r="C121" s="156"/>
      <c r="D121" s="30"/>
      <c r="E121" s="156"/>
      <c r="F121" s="30"/>
      <c r="G121" s="38"/>
      <c r="H121" s="167"/>
      <c r="J121" s="128">
        <f t="shared" si="7"/>
        <v>3.1811543242615772E-2</v>
      </c>
      <c r="K121" s="128">
        <f t="shared" si="8"/>
        <v>0.43386423761142368</v>
      </c>
      <c r="L121" s="128">
        <f t="shared" si="9"/>
        <v>0.88103505076431032</v>
      </c>
      <c r="M121" s="128">
        <f t="shared" si="10"/>
        <v>1.8635378918237611</v>
      </c>
      <c r="N121" s="1">
        <f t="shared" si="12"/>
        <v>36.800000000000168</v>
      </c>
      <c r="O121" s="128">
        <f t="shared" si="11"/>
        <v>17.173913043478137</v>
      </c>
    </row>
    <row r="122" spans="1:15" s="17" customFormat="1" x14ac:dyDescent="0.2">
      <c r="A122" s="38"/>
      <c r="B122" s="38"/>
      <c r="C122" s="156"/>
      <c r="D122" s="30"/>
      <c r="E122" s="156"/>
      <c r="F122" s="30"/>
      <c r="G122" s="38"/>
      <c r="H122" s="167"/>
      <c r="J122" s="128">
        <f t="shared" si="7"/>
        <v>3.3173438278103685E-2</v>
      </c>
      <c r="K122" s="128">
        <f t="shared" si="8"/>
        <v>0.43948593772866273</v>
      </c>
      <c r="L122" s="128">
        <f t="shared" si="9"/>
        <v>0.88943798128170537</v>
      </c>
      <c r="M122" s="128">
        <f t="shared" si="10"/>
        <v>1.8764200618906426</v>
      </c>
      <c r="N122" s="1">
        <f t="shared" si="12"/>
        <v>36.900000000000169</v>
      </c>
      <c r="O122" s="128">
        <f t="shared" si="11"/>
        <v>17.100271002709903</v>
      </c>
    </row>
    <row r="123" spans="1:15" s="17" customFormat="1" x14ac:dyDescent="0.2">
      <c r="A123" s="38"/>
      <c r="B123" s="38"/>
      <c r="C123" s="156"/>
      <c r="D123" s="30"/>
      <c r="E123" s="156"/>
      <c r="F123" s="30"/>
      <c r="G123" s="38"/>
      <c r="H123" s="167"/>
      <c r="J123" s="128">
        <f t="shared" si="7"/>
        <v>3.4561068663160485E-2</v>
      </c>
      <c r="K123" s="128">
        <f t="shared" si="8"/>
        <v>0.44513158716028267</v>
      </c>
      <c r="L123" s="128">
        <f t="shared" si="9"/>
        <v>0.89786145574024223</v>
      </c>
      <c r="M123" s="128">
        <f t="shared" si="10"/>
        <v>1.8893142088197565</v>
      </c>
      <c r="N123" s="1">
        <f t="shared" si="12"/>
        <v>37.000000000000171</v>
      </c>
      <c r="O123" s="128">
        <f t="shared" si="11"/>
        <v>17.027027027026904</v>
      </c>
    </row>
    <row r="124" spans="1:15" s="17" customFormat="1" x14ac:dyDescent="0.2">
      <c r="A124" s="1"/>
      <c r="B124" s="1"/>
      <c r="C124" s="32"/>
      <c r="D124" s="33"/>
      <c r="E124" s="32"/>
      <c r="F124" s="33"/>
      <c r="G124" s="1"/>
      <c r="H124" s="167"/>
      <c r="J124" s="128">
        <f t="shared" si="7"/>
        <v>3.5974283575875163E-2</v>
      </c>
      <c r="K124" s="128">
        <f t="shared" si="8"/>
        <v>0.45080102760344165</v>
      </c>
      <c r="L124" s="128">
        <f t="shared" si="9"/>
        <v>0.9063053132481157</v>
      </c>
      <c r="M124" s="128">
        <f t="shared" si="10"/>
        <v>1.9022201773564309</v>
      </c>
      <c r="N124" s="1">
        <f t="shared" si="12"/>
        <v>37.100000000000172</v>
      </c>
      <c r="O124" s="128">
        <f t="shared" si="11"/>
        <v>16.954177897573999</v>
      </c>
    </row>
    <row r="125" spans="1:15" s="17" customFormat="1" x14ac:dyDescent="0.2">
      <c r="A125" s="1"/>
      <c r="B125" s="1"/>
      <c r="C125" s="32"/>
      <c r="D125" s="33"/>
      <c r="E125" s="32"/>
      <c r="F125" s="33"/>
      <c r="G125" s="1"/>
      <c r="H125" s="167"/>
      <c r="J125" s="128">
        <f t="shared" si="7"/>
        <v>3.7412933948335274E-2</v>
      </c>
      <c r="K125" s="128">
        <f t="shared" si="8"/>
        <v>0.45649410248816169</v>
      </c>
      <c r="L125" s="128">
        <f t="shared" si="9"/>
        <v>0.91476939464409057</v>
      </c>
      <c r="M125" s="128">
        <f t="shared" si="10"/>
        <v>1.9151378139711213</v>
      </c>
      <c r="N125" s="1">
        <f t="shared" si="12"/>
        <v>37.200000000000173</v>
      </c>
      <c r="O125" s="128">
        <f t="shared" si="11"/>
        <v>16.8817204301074</v>
      </c>
    </row>
    <row r="126" spans="1:15" s="17" customFormat="1" x14ac:dyDescent="0.2">
      <c r="A126" s="1"/>
      <c r="B126" s="1"/>
      <c r="C126" s="32"/>
      <c r="D126" s="33"/>
      <c r="E126" s="32"/>
      <c r="F126" s="33"/>
      <c r="G126" s="1"/>
      <c r="H126" s="167"/>
      <c r="J126" s="128">
        <f t="shared" si="7"/>
        <v>3.8876872443497051E-2</v>
      </c>
      <c r="K126" s="128">
        <f t="shared" si="8"/>
        <v>0.46221065695413388</v>
      </c>
      <c r="L126" s="128">
        <f t="shared" si="9"/>
        <v>0.92325354247430769</v>
      </c>
      <c r="M126" s="128">
        <f t="shared" si="10"/>
        <v>1.9280669668362147</v>
      </c>
      <c r="N126" s="1">
        <f t="shared" si="12"/>
        <v>37.300000000000175</v>
      </c>
      <c r="O126" s="128">
        <f t="shared" si="11"/>
        <v>16.809651474530707</v>
      </c>
    </row>
    <row r="127" spans="1:15" s="17" customFormat="1" ht="14.25" customHeight="1" x14ac:dyDescent="0.2">
      <c r="A127" s="1"/>
      <c r="B127" s="1"/>
      <c r="C127" s="32"/>
      <c r="D127" s="33"/>
      <c r="E127" s="32"/>
      <c r="F127" s="33"/>
      <c r="G127" s="1"/>
      <c r="H127" s="167"/>
      <c r="J127" s="128">
        <f t="shared" si="7"/>
        <v>4.0365953432427805E-2</v>
      </c>
      <c r="K127" s="128">
        <f t="shared" si="8"/>
        <v>0.46795053782789564</v>
      </c>
      <c r="L127" s="128">
        <f t="shared" si="9"/>
        <v>0.93175760096945781</v>
      </c>
      <c r="M127" s="128">
        <f t="shared" si="10"/>
        <v>1.9410074858032189</v>
      </c>
      <c r="N127" s="1">
        <f t="shared" si="12"/>
        <v>37.400000000000176</v>
      </c>
      <c r="O127" s="128">
        <f t="shared" si="11"/>
        <v>16.737967914438375</v>
      </c>
    </row>
    <row r="128" spans="1:15" s="17" customFormat="1" x14ac:dyDescent="0.2">
      <c r="A128" s="1"/>
      <c r="B128" s="1"/>
      <c r="C128" s="32"/>
      <c r="D128" s="33"/>
      <c r="E128" s="32"/>
      <c r="F128" s="33"/>
      <c r="G128" s="1"/>
      <c r="H128" s="167"/>
      <c r="J128" s="128">
        <f t="shared" si="7"/>
        <v>4.1880032971913207E-2</v>
      </c>
      <c r="K128" s="128">
        <f t="shared" si="8"/>
        <v>0.47371359360037063</v>
      </c>
      <c r="L128" s="128">
        <f t="shared" si="9"/>
        <v>0.94028141602231796</v>
      </c>
      <c r="M128" s="128">
        <f t="shared" si="10"/>
        <v>1.9539592223802977</v>
      </c>
      <c r="N128" s="1">
        <f t="shared" si="12"/>
        <v>37.500000000000178</v>
      </c>
      <c r="O128" s="128">
        <f t="shared" si="11"/>
        <v>16.66666666666654</v>
      </c>
    </row>
    <row r="129" spans="1:15" s="17" customFormat="1" x14ac:dyDescent="0.2">
      <c r="A129" s="1"/>
      <c r="B129" s="1"/>
      <c r="C129" s="32"/>
      <c r="D129" s="33"/>
      <c r="E129" s="32"/>
      <c r="F129" s="33"/>
      <c r="G129" s="1"/>
      <c r="H129" s="167"/>
      <c r="J129" s="128">
        <f t="shared" si="7"/>
        <v>4.3418968782424162E-2</v>
      </c>
      <c r="K129" s="128">
        <f t="shared" si="8"/>
        <v>0.47949967440477159</v>
      </c>
      <c r="L129" s="128">
        <f t="shared" si="9"/>
        <v>0.94882483516565319</v>
      </c>
      <c r="M129" s="128">
        <f t="shared" si="10"/>
        <v>1.9669220297101833</v>
      </c>
      <c r="N129" s="1">
        <f t="shared" si="12"/>
        <v>37.600000000000179</v>
      </c>
      <c r="O129" s="128">
        <f t="shared" si="11"/>
        <v>16.595744680850938</v>
      </c>
    </row>
    <row r="130" spans="1:15" s="17" customFormat="1" x14ac:dyDescent="0.2">
      <c r="A130" s="1"/>
      <c r="B130" s="1"/>
      <c r="C130" s="32"/>
      <c r="D130" s="33"/>
      <c r="E130" s="32"/>
      <c r="F130" s="33"/>
      <c r="G130" s="1"/>
      <c r="H130" s="167"/>
      <c r="J130" s="128">
        <f t="shared" si="7"/>
        <v>4.4982620226434983E-2</v>
      </c>
      <c r="K130" s="128">
        <f t="shared" si="8"/>
        <v>0.48530863199485086</v>
      </c>
      <c r="L130" s="128">
        <f t="shared" si="9"/>
        <v>0.95738770755046343</v>
      </c>
      <c r="M130" s="128">
        <f t="shared" si="10"/>
        <v>1.9798957625484281</v>
      </c>
      <c r="N130" s="1">
        <f t="shared" si="12"/>
        <v>37.70000000000018</v>
      </c>
      <c r="O130" s="128">
        <f t="shared" si="11"/>
        <v>16.525198938991917</v>
      </c>
    </row>
    <row r="131" spans="1:15" s="17" customFormat="1" x14ac:dyDescent="0.2">
      <c r="A131" s="1"/>
      <c r="B131" s="1"/>
      <c r="C131" s="32"/>
      <c r="D131" s="33"/>
      <c r="E131" s="32"/>
      <c r="F131" s="33"/>
      <c r="G131" s="1"/>
      <c r="H131" s="167"/>
      <c r="J131" s="128">
        <f t="shared" ref="J131:J194" si="13">IF(D$5&gt;0.2*($O131),(D$5-0.2*($O131))^2/(D$5+0.8*($O131)),0)</f>
        <v>4.6570848287087324E-2</v>
      </c>
      <c r="K131" s="128">
        <f t="shared" ref="K131:K194" si="14">IF(E$5&gt;0.2*($O131),(E$5-0.2*($O131))^2/(E$5+0.8*($O131)),0)</f>
        <v>0.4911403197234982</v>
      </c>
      <c r="L131" s="128">
        <f t="shared" ref="L131:L194" si="15">IF(F$5&gt;0.2*($O131),(F$5-0.2*($O131))^2/(F$5+0.8*($O131)),0)</f>
        <v>0.96596988392457983</v>
      </c>
      <c r="M131" s="128">
        <f t="shared" ref="M131:M194" si="16">IF(G$5&gt;0.2*($O131),(G$5-0.2*($O131))^2/(G$5+0.8*($O131)),0)</f>
        <v>1.9928802772420096</v>
      </c>
      <c r="N131" s="1">
        <f t="shared" si="12"/>
        <v>37.800000000000182</v>
      </c>
      <c r="O131" s="128">
        <f t="shared" ref="O131:O194" si="17">IF(N131&gt;0,1000/N131-10,1000)</f>
        <v>16.455026455026328</v>
      </c>
    </row>
    <row r="132" spans="1:15" s="17" customFormat="1" x14ac:dyDescent="0.2">
      <c r="A132" s="1"/>
      <c r="B132" s="1"/>
      <c r="C132" s="32"/>
      <c r="D132" s="33"/>
      <c r="E132" s="32"/>
      <c r="F132" s="33"/>
      <c r="G132" s="1"/>
      <c r="H132" s="167"/>
      <c r="J132" s="128">
        <f t="shared" si="13"/>
        <v>4.8183515547192947E-2</v>
      </c>
      <c r="K132" s="128">
        <f t="shared" si="14"/>
        <v>0.49699459252167655</v>
      </c>
      <c r="L132" s="128">
        <f t="shared" si="15"/>
        <v>0.97457121661159662</v>
      </c>
      <c r="M132" s="128">
        <f t="shared" si="16"/>
        <v>2.0058754317082661</v>
      </c>
      <c r="N132" s="1">
        <f t="shared" ref="N132:N195" si="18">N131+0.1</f>
        <v>37.900000000000183</v>
      </c>
      <c r="O132" s="128">
        <f t="shared" si="17"/>
        <v>16.385224274406205</v>
      </c>
    </row>
    <row r="133" spans="1:15" s="17" customFormat="1" x14ac:dyDescent="0.2">
      <c r="A133" s="1"/>
      <c r="B133" s="1"/>
      <c r="C133" s="32"/>
      <c r="D133" s="33"/>
      <c r="E133" s="32"/>
      <c r="F133" s="33"/>
      <c r="G133" s="1"/>
      <c r="H133" s="167"/>
      <c r="J133" s="128">
        <f t="shared" si="13"/>
        <v>4.9820486168570044E-2</v>
      </c>
      <c r="K133" s="128">
        <f t="shared" si="14"/>
        <v>0.5028713068776921</v>
      </c>
      <c r="L133" s="128">
        <f t="shared" si="15"/>
        <v>0.98319155949014037</v>
      </c>
      <c r="M133" s="128">
        <f t="shared" si="16"/>
        <v>2.0188810854141734</v>
      </c>
      <c r="N133" s="1">
        <f t="shared" si="18"/>
        <v>38.000000000000185</v>
      </c>
      <c r="O133" s="128">
        <f t="shared" si="17"/>
        <v>16.315789473684081</v>
      </c>
    </row>
    <row r="134" spans="1:15" s="17" customFormat="1" x14ac:dyDescent="0.2">
      <c r="A134" s="1"/>
      <c r="B134" s="1"/>
      <c r="C134" s="32"/>
      <c r="D134" s="33"/>
      <c r="E134" s="32"/>
      <c r="F134" s="33"/>
      <c r="G134" s="1"/>
      <c r="H134" s="167"/>
      <c r="J134" s="128">
        <f t="shared" si="13"/>
        <v>5.1481625871705114E-2</v>
      </c>
      <c r="K134" s="128">
        <f t="shared" si="14"/>
        <v>0.50877032081678741</v>
      </c>
      <c r="L134" s="128">
        <f t="shared" si="15"/>
        <v>0.9918307679734597</v>
      </c>
      <c r="M134" s="128">
        <f t="shared" si="16"/>
        <v>2.0318970993559393</v>
      </c>
      <c r="N134" s="1">
        <f t="shared" si="18"/>
        <v>38.100000000000186</v>
      </c>
      <c r="O134" s="128">
        <f t="shared" si="17"/>
        <v>16.24671916010486</v>
      </c>
    </row>
    <row r="135" spans="1:15" s="17" customFormat="1" x14ac:dyDescent="0.2">
      <c r="A135" s="1"/>
      <c r="B135" s="1"/>
      <c r="C135" s="32"/>
      <c r="D135" s="33"/>
      <c r="E135" s="32"/>
      <c r="F135" s="33"/>
      <c r="G135" s="1"/>
      <c r="H135" s="167"/>
      <c r="J135" s="128">
        <f t="shared" si="13"/>
        <v>5.3166801915737298E-2</v>
      </c>
      <c r="K135" s="128">
        <f t="shared" si="14"/>
        <v>0.51469149388106061</v>
      </c>
      <c r="L135" s="128">
        <f t="shared" si="15"/>
        <v>1.0004886989893409</v>
      </c>
      <c r="M135" s="128">
        <f t="shared" si="16"/>
        <v>2.0449233360389316</v>
      </c>
      <c r="N135" s="1">
        <f t="shared" si="18"/>
        <v>38.200000000000188</v>
      </c>
      <c r="O135" s="128">
        <f t="shared" si="17"/>
        <v>16.178010471204061</v>
      </c>
    </row>
    <row r="136" spans="1:15" s="17" customFormat="1" x14ac:dyDescent="0.2">
      <c r="A136" s="1"/>
      <c r="B136" s="1"/>
      <c r="C136" s="32"/>
      <c r="D136" s="33"/>
      <c r="E136" s="32"/>
      <c r="F136" s="33"/>
      <c r="G136" s="1"/>
      <c r="H136" s="167"/>
      <c r="J136" s="128">
        <f t="shared" si="13"/>
        <v>5.4875883078755912E-2</v>
      </c>
      <c r="K136" s="128">
        <f t="shared" si="14"/>
        <v>0.52063468710969307</v>
      </c>
      <c r="L136" s="128">
        <f t="shared" si="15"/>
        <v>1.0091652109603351</v>
      </c>
      <c r="M136" s="128">
        <f t="shared" si="16"/>
        <v>2.0579596594579042</v>
      </c>
      <c r="N136" s="1">
        <f t="shared" si="18"/>
        <v>38.300000000000189</v>
      </c>
      <c r="O136" s="128">
        <f t="shared" si="17"/>
        <v>16.109660574412406</v>
      </c>
    </row>
    <row r="137" spans="1:15" s="17" customFormat="1" x14ac:dyDescent="0.2">
      <c r="A137" s="1"/>
      <c r="B137" s="1"/>
      <c r="C137" s="32"/>
      <c r="D137" s="33"/>
      <c r="E137" s="32"/>
      <c r="F137" s="33"/>
      <c r="G137" s="1"/>
      <c r="H137" s="167"/>
      <c r="J137" s="128">
        <f t="shared" si="13"/>
        <v>5.6608739638408193E-2</v>
      </c>
      <c r="K137" s="128">
        <f t="shared" si="14"/>
        <v>0.52659976301948996</v>
      </c>
      <c r="L137" s="128">
        <f t="shared" si="15"/>
        <v>1.0178601637842957</v>
      </c>
      <c r="M137" s="128">
        <f t="shared" si="16"/>
        <v>2.0710059350775443</v>
      </c>
      <c r="N137" s="1">
        <f t="shared" si="18"/>
        <v>38.40000000000019</v>
      </c>
      <c r="O137" s="128">
        <f t="shared" si="17"/>
        <v>16.041666666666536</v>
      </c>
    </row>
    <row r="138" spans="1:15" s="17" customFormat="1" x14ac:dyDescent="0.2">
      <c r="A138" s="1"/>
      <c r="B138" s="1"/>
      <c r="C138" s="32"/>
      <c r="D138" s="33"/>
      <c r="E138" s="32"/>
      <c r="F138" s="33"/>
      <c r="G138" s="1"/>
      <c r="H138" s="167"/>
      <c r="J138" s="128">
        <f t="shared" si="13"/>
        <v>5.8365243352810153E-2</v>
      </c>
      <c r="K138" s="128">
        <f t="shared" si="14"/>
        <v>0.5325865855857228</v>
      </c>
      <c r="L138" s="128">
        <f t="shared" si="15"/>
        <v>1.0265734188152165</v>
      </c>
      <c r="M138" s="128">
        <f t="shared" si="16"/>
        <v>2.084062029813317</v>
      </c>
      <c r="N138" s="1">
        <f t="shared" si="18"/>
        <v>38.500000000000192</v>
      </c>
      <c r="O138" s="128">
        <f t="shared" si="17"/>
        <v>15.974025974025846</v>
      </c>
    </row>
    <row r="139" spans="1:15" s="17" customFormat="1" x14ac:dyDescent="0.2">
      <c r="A139" s="1"/>
      <c r="B139" s="1"/>
      <c r="C139" s="32"/>
      <c r="D139" s="33"/>
      <c r="E139" s="32"/>
      <c r="F139" s="33"/>
      <c r="G139" s="1"/>
      <c r="H139" s="167"/>
      <c r="J139" s="128">
        <f t="shared" si="13"/>
        <v>6.0145267441756335E-2</v>
      </c>
      <c r="K139" s="128">
        <f t="shared" si="14"/>
        <v>0.53859502022327166</v>
      </c>
      <c r="L139" s="128">
        <f t="shared" si="15"/>
        <v>1.0353048388443737</v>
      </c>
      <c r="M139" s="128">
        <f t="shared" si="16"/>
        <v>2.0971278120126158</v>
      </c>
      <c r="N139" s="1">
        <f t="shared" si="18"/>
        <v>38.600000000000193</v>
      </c>
      <c r="O139" s="128">
        <f t="shared" si="17"/>
        <v>15.906735751295209</v>
      </c>
    </row>
    <row r="140" spans="1:15" s="17" customFormat="1" ht="33.75" customHeight="1" x14ac:dyDescent="0.2">
      <c r="A140" s="1"/>
      <c r="B140" s="1"/>
      <c r="C140" s="32"/>
      <c r="D140" s="33"/>
      <c r="E140" s="32"/>
      <c r="F140" s="33"/>
      <c r="G140" s="1"/>
      <c r="H140" s="167"/>
      <c r="J140" s="128">
        <f t="shared" si="13"/>
        <v>6.1948686568220793E-2</v>
      </c>
      <c r="K140" s="128">
        <f t="shared" si="14"/>
        <v>0.54462493376805587</v>
      </c>
      <c r="L140" s="128">
        <f t="shared" si="15"/>
        <v>1.0440542880817547</v>
      </c>
      <c r="M140" s="128">
        <f t="shared" si="16"/>
        <v>2.1102031514361905</v>
      </c>
      <c r="N140" s="1">
        <f t="shared" si="18"/>
        <v>38.700000000000195</v>
      </c>
      <c r="O140" s="128">
        <f t="shared" si="17"/>
        <v>15.839793281653616</v>
      </c>
    </row>
    <row r="141" spans="1:15" s="17" customFormat="1" x14ac:dyDescent="0.2">
      <c r="A141" s="1"/>
      <c r="B141" s="1"/>
      <c r="C141" s="32"/>
      <c r="D141" s="33"/>
      <c r="E141" s="32"/>
      <c r="F141" s="33"/>
      <c r="G141" s="1"/>
      <c r="H141" s="167"/>
      <c r="J141" s="128">
        <f t="shared" si="13"/>
        <v>6.3775376820146765E-2</v>
      </c>
      <c r="K141" s="128">
        <f t="shared" si="14"/>
        <v>0.55067619445875571</v>
      </c>
      <c r="L141" s="128">
        <f t="shared" si="15"/>
        <v>1.0528216321377732</v>
      </c>
      <c r="M141" s="128">
        <f t="shared" si="16"/>
        <v>2.1232879192398788</v>
      </c>
      <c r="N141" s="1">
        <f t="shared" si="18"/>
        <v>38.800000000000196</v>
      </c>
      <c r="O141" s="128">
        <f t="shared" si="17"/>
        <v>15.773195876288529</v>
      </c>
    </row>
    <row r="142" spans="1:15" s="17" customFormat="1" x14ac:dyDescent="0.2">
      <c r="A142" s="1"/>
      <c r="B142" s="1"/>
      <c r="C142" s="32"/>
      <c r="D142" s="33"/>
      <c r="E142" s="32"/>
      <c r="F142" s="33"/>
      <c r="G142" s="1"/>
      <c r="H142" s="167"/>
      <c r="J142" s="128">
        <f t="shared" si="13"/>
        <v>6.5625215692518016E-2</v>
      </c>
      <c r="K142" s="128">
        <f t="shared" si="14"/>
        <v>0.55674867191881472</v>
      </c>
      <c r="L142" s="128">
        <f t="shared" si="15"/>
        <v>1.0616067380052732</v>
      </c>
      <c r="M142" s="128">
        <f t="shared" si="16"/>
        <v>2.1363819879566082</v>
      </c>
      <c r="N142" s="1">
        <f t="shared" si="18"/>
        <v>38.900000000000198</v>
      </c>
      <c r="O142" s="128">
        <f t="shared" si="17"/>
        <v>15.706940874035858</v>
      </c>
    </row>
    <row r="143" spans="1:15" s="17" customFormat="1" x14ac:dyDescent="0.2">
      <c r="A143" s="1"/>
      <c r="B143" s="1"/>
      <c r="C143" s="32"/>
      <c r="D143" s="33"/>
      <c r="E143" s="32"/>
      <c r="F143" s="33"/>
      <c r="G143" s="1"/>
      <c r="H143" s="167"/>
      <c r="J143" s="128">
        <f t="shared" si="13"/>
        <v>6.749808206970738E-2</v>
      </c>
      <c r="K143" s="128">
        <f t="shared" si="14"/>
        <v>0.56284223713871817</v>
      </c>
      <c r="L143" s="128">
        <f t="shared" si="15"/>
        <v>1.0704094740418022</v>
      </c>
      <c r="M143" s="128">
        <f t="shared" si="16"/>
        <v>2.1494852314786801</v>
      </c>
      <c r="N143" s="1">
        <f t="shared" si="18"/>
        <v>39.000000000000199</v>
      </c>
      <c r="O143" s="128">
        <f t="shared" si="17"/>
        <v>15.641025641025511</v>
      </c>
    </row>
    <row r="144" spans="1:15" s="17" customFormat="1" x14ac:dyDescent="0.2">
      <c r="A144" s="1"/>
      <c r="B144" s="1"/>
      <c r="C144" s="32"/>
      <c r="D144" s="33"/>
      <c r="E144" s="32"/>
      <c r="F144" s="33"/>
      <c r="G144" s="1"/>
      <c r="H144" s="167"/>
      <c r="J144" s="128">
        <f t="shared" si="13"/>
        <v>6.9393856208097793E-2</v>
      </c>
      <c r="K144" s="128">
        <f t="shared" si="14"/>
        <v>0.56895676245854476</v>
      </c>
      <c r="L144" s="128">
        <f t="shared" si="15"/>
        <v>1.0792297099521628</v>
      </c>
      <c r="M144" s="128">
        <f t="shared" si="16"/>
        <v>2.1625975250403253</v>
      </c>
      <c r="N144" s="1">
        <f t="shared" si="18"/>
        <v>39.1000000000002</v>
      </c>
      <c r="O144" s="128">
        <f t="shared" si="17"/>
        <v>15.575447570332351</v>
      </c>
    </row>
    <row r="145" spans="1:15" s="17" customFormat="1" ht="16.5" customHeight="1" x14ac:dyDescent="0.2">
      <c r="A145" s="1"/>
      <c r="B145" s="1"/>
      <c r="C145" s="32"/>
      <c r="D145" s="33"/>
      <c r="E145" s="32"/>
      <c r="F145" s="33"/>
      <c r="G145" s="1"/>
      <c r="H145" s="167"/>
      <c r="J145" s="128">
        <f t="shared" si="13"/>
        <v>7.1312419718970385E-2</v>
      </c>
      <c r="K145" s="128">
        <f t="shared" si="14"/>
        <v>0.57509212155078526</v>
      </c>
      <c r="L145" s="128">
        <f t="shared" si="15"/>
        <v>1.088067316771226</v>
      </c>
      <c r="M145" s="128">
        <f t="shared" si="16"/>
        <v>2.1757187452005273</v>
      </c>
      <c r="N145" s="1">
        <f t="shared" si="18"/>
        <v>39.200000000000202</v>
      </c>
      <c r="O145" s="128">
        <f t="shared" si="17"/>
        <v>15.510204081632523</v>
      </c>
    </row>
    <row r="146" spans="1:15" s="17" customFormat="1" hidden="1" x14ac:dyDescent="0.2">
      <c r="A146" s="1"/>
      <c r="B146" s="1"/>
      <c r="C146" s="32"/>
      <c r="D146" s="33"/>
      <c r="E146" s="32"/>
      <c r="F146" s="33"/>
      <c r="G146" s="1"/>
      <c r="H146" s="167"/>
      <c r="J146" s="128">
        <f t="shared" si="13"/>
        <v>7.3253655551655278E-2</v>
      </c>
      <c r="K146" s="128">
        <f t="shared" si="14"/>
        <v>0.58124818940342182</v>
      </c>
      <c r="L146" s="128">
        <f t="shared" si="15"/>
        <v>1.0969221668470104</v>
      </c>
      <c r="M146" s="128">
        <f t="shared" si="16"/>
        <v>2.1888487698261012</v>
      </c>
      <c r="N146" s="1">
        <f t="shared" si="18"/>
        <v>39.300000000000203</v>
      </c>
      <c r="O146" s="128">
        <f t="shared" si="17"/>
        <v>15.445292620865008</v>
      </c>
    </row>
    <row r="147" spans="1:15" s="17" customFormat="1" hidden="1" x14ac:dyDescent="0.2">
      <c r="A147" s="1"/>
      <c r="B147" s="1"/>
      <c r="C147" s="32"/>
      <c r="D147" s="33"/>
      <c r="E147" s="32"/>
      <c r="F147" s="33"/>
      <c r="G147" s="1"/>
      <c r="H147" s="167"/>
      <c r="J147" s="128">
        <f t="shared" si="13"/>
        <v>7.5217447976940202E-2</v>
      </c>
      <c r="K147" s="128">
        <f t="shared" si="14"/>
        <v>0.5874248423032673</v>
      </c>
      <c r="L147" s="128">
        <f t="shared" si="15"/>
        <v>1.1057941338240169</v>
      </c>
      <c r="M147" s="128">
        <f t="shared" si="16"/>
        <v>2.2019874780750421</v>
      </c>
      <c r="N147" s="1">
        <f t="shared" si="18"/>
        <v>39.400000000000205</v>
      </c>
      <c r="O147" s="128">
        <f t="shared" si="17"/>
        <v>15.380710659898345</v>
      </c>
    </row>
    <row r="148" spans="1:15" s="17" customFormat="1" hidden="1" x14ac:dyDescent="0.2">
      <c r="A148" s="1"/>
      <c r="B148" s="1"/>
      <c r="C148" s="32"/>
      <c r="D148" s="33"/>
      <c r="E148" s="32"/>
      <c r="F148" s="33"/>
      <c r="G148" s="1"/>
      <c r="H148" s="167"/>
      <c r="J148" s="128">
        <f t="shared" si="13"/>
        <v>7.720368257073304E-2</v>
      </c>
      <c r="K148" s="128">
        <f t="shared" si="14"/>
        <v>0.59362195781955651</v>
      </c>
      <c r="L148" s="128">
        <f t="shared" si="15"/>
        <v>1.114683092626819</v>
      </c>
      <c r="M148" s="128">
        <f t="shared" si="16"/>
        <v>2.2151347503801175</v>
      </c>
      <c r="N148" s="1">
        <f t="shared" si="18"/>
        <v>39.500000000000206</v>
      </c>
      <c r="O148" s="128">
        <f t="shared" si="17"/>
        <v>15.3164556962024</v>
      </c>
    </row>
    <row r="149" spans="1:15" s="17" customFormat="1" hidden="1" x14ac:dyDescent="0.2">
      <c r="A149" s="1"/>
      <c r="B149" s="1"/>
      <c r="C149" s="32"/>
      <c r="D149" s="33"/>
      <c r="E149" s="32"/>
      <c r="F149" s="33"/>
      <c r="G149" s="1"/>
      <c r="H149" s="167"/>
      <c r="J149" s="128">
        <f t="shared" si="13"/>
        <v>7.921224619797268E-2</v>
      </c>
      <c r="K149" s="128">
        <f t="shared" si="14"/>
        <v>0.59983941478778691</v>
      </c>
      <c r="L149" s="128">
        <f t="shared" si="15"/>
        <v>1.1235889194439002</v>
      </c>
      <c r="M149" s="128">
        <f t="shared" si="16"/>
        <v>2.2282904684327116</v>
      </c>
      <c r="N149" s="1">
        <f t="shared" si="18"/>
        <v>39.600000000000207</v>
      </c>
      <c r="O149" s="128">
        <f t="shared" si="17"/>
        <v>15.252525252525121</v>
      </c>
    </row>
    <row r="150" spans="1:15" s="17" customFormat="1" x14ac:dyDescent="0.2">
      <c r="A150" s="1"/>
      <c r="B150" s="1"/>
      <c r="C150" s="32"/>
      <c r="D150" s="33"/>
      <c r="E150" s="32"/>
      <c r="F150" s="33"/>
      <c r="G150" s="1"/>
      <c r="H150" s="167"/>
      <c r="J150" s="128">
        <f t="shared" si="13"/>
        <v>8.1243026996784623E-2</v>
      </c>
      <c r="K150" s="128">
        <f t="shared" si="14"/>
        <v>0.60607709329380199</v>
      </c>
      <c r="L150" s="128">
        <f t="shared" si="15"/>
        <v>1.1325114917117347</v>
      </c>
      <c r="M150" s="128">
        <f t="shared" si="16"/>
        <v>2.2414545151669132</v>
      </c>
      <c r="N150" s="1">
        <f t="shared" si="18"/>
        <v>39.700000000000209</v>
      </c>
      <c r="O150" s="128">
        <f t="shared" si="17"/>
        <v>15.188916876574176</v>
      </c>
    </row>
    <row r="151" spans="1:15" s="17" customFormat="1" x14ac:dyDescent="0.2">
      <c r="A151" s="1"/>
      <c r="B151" s="1"/>
      <c r="C151" s="32"/>
      <c r="D151" s="33"/>
      <c r="E151" s="32"/>
      <c r="F151" s="33"/>
      <c r="G151" s="1"/>
      <c r="H151" s="167"/>
      <c r="J151" s="128">
        <f t="shared" si="13"/>
        <v>8.3295914362876866E-2</v>
      </c>
      <c r="K151" s="128">
        <f t="shared" si="14"/>
        <v>0.61233487465811653</v>
      </c>
      <c r="L151" s="128">
        <f t="shared" si="15"/>
        <v>1.1414506880991098</v>
      </c>
      <c r="M151" s="128">
        <f t="shared" si="16"/>
        <v>2.2546267747438433</v>
      </c>
      <c r="N151" s="1">
        <f t="shared" si="18"/>
        <v>39.80000000000021</v>
      </c>
      <c r="O151" s="128">
        <f t="shared" si="17"/>
        <v>15.125628140703384</v>
      </c>
    </row>
    <row r="152" spans="1:15" s="17" customFormat="1" x14ac:dyDescent="0.2">
      <c r="A152" s="1"/>
      <c r="B152" s="1"/>
      <c r="C152" s="32"/>
      <c r="D152" s="33"/>
      <c r="E152" s="32"/>
      <c r="F152" s="33"/>
      <c r="G152" s="1"/>
      <c r="H152" s="167"/>
      <c r="J152" s="128">
        <f t="shared" si="13"/>
        <v>8.5370798934171349E-2</v>
      </c>
      <c r="K152" s="128">
        <f t="shared" si="14"/>
        <v>0.61861264142047501</v>
      </c>
      <c r="L152" s="128">
        <f t="shared" si="15"/>
        <v>1.1504063884916842</v>
      </c>
      <c r="M152" s="128">
        <f t="shared" si="16"/>
        <v>2.2678071325362184</v>
      </c>
      <c r="N152" s="1">
        <f t="shared" si="18"/>
        <v>39.900000000000212</v>
      </c>
      <c r="O152" s="128">
        <f t="shared" si="17"/>
        <v>15.062656641603876</v>
      </c>
    </row>
    <row r="153" spans="1:15" s="17" customFormat="1" x14ac:dyDescent="0.2">
      <c r="A153" s="1"/>
      <c r="B153" s="1"/>
      <c r="C153" s="32"/>
      <c r="D153" s="33"/>
      <c r="E153" s="32"/>
      <c r="F153" s="33"/>
      <c r="G153" s="1"/>
      <c r="H153" s="167"/>
      <c r="J153" s="128">
        <f t="shared" si="13"/>
        <v>8.7467572575668534E-2</v>
      </c>
      <c r="K153" s="128">
        <f t="shared" si="14"/>
        <v>0.62491027732464621</v>
      </c>
      <c r="L153" s="128">
        <f t="shared" si="15"/>
        <v>1.1593784739767752</v>
      </c>
      <c r="M153" s="128">
        <f t="shared" si="16"/>
        <v>2.28099547511315</v>
      </c>
      <c r="N153" s="1">
        <f t="shared" si="18"/>
        <v>40.000000000000213</v>
      </c>
      <c r="O153" s="128">
        <f t="shared" si="17"/>
        <v>14.999999999999865</v>
      </c>
    </row>
    <row r="154" spans="1:15" s="17" customFormat="1" x14ac:dyDescent="0.2">
      <c r="A154" s="1"/>
      <c r="B154" s="1"/>
      <c r="C154" s="32"/>
      <c r="D154" s="33"/>
      <c r="E154" s="32"/>
      <c r="F154" s="33"/>
      <c r="G154" s="1"/>
      <c r="H154" s="167"/>
      <c r="J154" s="128">
        <f t="shared" si="13"/>
        <v>8.9586128364538192E-2</v>
      </c>
      <c r="K154" s="128">
        <f t="shared" si="14"/>
        <v>0.63122766730344038</v>
      </c>
      <c r="L154" s="128">
        <f t="shared" si="15"/>
        <v>1.1683668268283776</v>
      </c>
      <c r="M154" s="128">
        <f t="shared" si="16"/>
        <v>2.2941916902251611</v>
      </c>
      <c r="N154" s="1">
        <f t="shared" si="18"/>
        <v>40.100000000000215</v>
      </c>
      <c r="O154" s="128">
        <f t="shared" si="17"/>
        <v>14.937655860348993</v>
      </c>
    </row>
    <row r="155" spans="1:15" s="17" customFormat="1" x14ac:dyDescent="0.2">
      <c r="A155" s="1"/>
      <c r="B155" s="1"/>
      <c r="C155" s="32"/>
      <c r="D155" s="33"/>
      <c r="E155" s="32"/>
      <c r="F155" s="33"/>
      <c r="G155" s="1"/>
      <c r="H155" s="167"/>
      <c r="J155" s="128">
        <f t="shared" si="13"/>
        <v>9.1726360575435553E-2</v>
      </c>
      <c r="K155" s="128">
        <f t="shared" si="14"/>
        <v>0.63756469746395317</v>
      </c>
      <c r="L155" s="128">
        <f t="shared" si="15"/>
        <v>1.1773713304924032</v>
      </c>
      <c r="M155" s="128">
        <f t="shared" si="16"/>
        <v>2.3073956667894393</v>
      </c>
      <c r="N155" s="1">
        <f t="shared" si="18"/>
        <v>40.200000000000216</v>
      </c>
      <c r="O155" s="128">
        <f t="shared" si="17"/>
        <v>14.87562189054713</v>
      </c>
    </row>
    <row r="156" spans="1:15" s="17" customFormat="1" x14ac:dyDescent="0.2">
      <c r="A156" s="1"/>
      <c r="B156" s="1"/>
      <c r="C156" s="32"/>
      <c r="D156" s="33"/>
      <c r="E156" s="32"/>
      <c r="F156" s="33"/>
      <c r="G156" s="1"/>
      <c r="H156" s="167"/>
      <c r="J156" s="128">
        <f t="shared" si="13"/>
        <v>9.3888164666036167E-2</v>
      </c>
      <c r="K156" s="128">
        <f t="shared" si="14"/>
        <v>0.64392125507302744</v>
      </c>
      <c r="L156" s="128">
        <f t="shared" si="15"/>
        <v>1.1863918695721416</v>
      </c>
      <c r="M156" s="128">
        <f t="shared" si="16"/>
        <v>2.320607294875296</v>
      </c>
      <c r="N156" s="1">
        <f t="shared" si="18"/>
        <v>40.300000000000217</v>
      </c>
      <c r="O156" s="128">
        <f t="shared" si="17"/>
        <v>14.813895781637584</v>
      </c>
    </row>
    <row r="157" spans="1:15" ht="12.75" customHeight="1" x14ac:dyDescent="0.2">
      <c r="I157" s="17"/>
      <c r="J157" s="128">
        <f t="shared" si="13"/>
        <v>9.6071437262788315E-2</v>
      </c>
      <c r="K157" s="128">
        <f t="shared" si="14"/>
        <v>0.65029722854293348</v>
      </c>
      <c r="L157" s="128">
        <f t="shared" si="15"/>
        <v>1.1954283298139341</v>
      </c>
      <c r="M157" s="128">
        <f t="shared" si="16"/>
        <v>2.3338264656898597</v>
      </c>
      <c r="N157" s="1">
        <f t="shared" si="18"/>
        <v>40.400000000000219</v>
      </c>
      <c r="O157" s="128">
        <f t="shared" si="17"/>
        <v>14.752475247524618</v>
      </c>
    </row>
    <row r="158" spans="1:15" x14ac:dyDescent="0.2">
      <c r="I158" s="17"/>
      <c r="J158" s="128">
        <f t="shared" si="13"/>
        <v>9.827607614687664E-2</v>
      </c>
      <c r="K158" s="128">
        <f t="shared" si="14"/>
        <v>0.65669250741725871</v>
      </c>
      <c r="L158" s="128">
        <f t="shared" si="15"/>
        <v>1.2044805980930646</v>
      </c>
      <c r="M158" s="128">
        <f t="shared" si="16"/>
        <v>2.3470530715639573</v>
      </c>
      <c r="N158" s="1">
        <f t="shared" si="18"/>
        <v>40.50000000000022</v>
      </c>
      <c r="O158" s="128">
        <f t="shared" si="17"/>
        <v>14.691358024691223</v>
      </c>
    </row>
    <row r="159" spans="1:15" x14ac:dyDescent="0.2">
      <c r="I159" s="17"/>
      <c r="J159" s="128">
        <f t="shared" si="13"/>
        <v>0.10050198024039542</v>
      </c>
      <c r="K159" s="128">
        <f t="shared" si="14"/>
        <v>0.66310698235700738</v>
      </c>
      <c r="L159" s="128">
        <f t="shared" si="15"/>
        <v>1.2135485623998556</v>
      </c>
      <c r="M159" s="128">
        <f t="shared" si="16"/>
        <v>2.3602870059382246</v>
      </c>
      <c r="N159" s="1">
        <f t="shared" si="18"/>
        <v>40.600000000000222</v>
      </c>
      <c r="O159" s="128">
        <f t="shared" si="17"/>
        <v>14.630541871921046</v>
      </c>
    </row>
    <row r="160" spans="1:15" x14ac:dyDescent="0.2">
      <c r="I160" s="17"/>
      <c r="J160" s="128">
        <f t="shared" si="13"/>
        <v>0.10274904959272674</v>
      </c>
      <c r="K160" s="128">
        <f t="shared" si="14"/>
        <v>0.66954054512690475</v>
      </c>
      <c r="L160" s="128">
        <f t="shared" si="15"/>
        <v>1.2226321118259691</v>
      </c>
      <c r="M160" s="128">
        <f t="shared" si="16"/>
        <v>2.3735281633494165</v>
      </c>
      <c r="N160" s="1">
        <f t="shared" si="18"/>
        <v>40.700000000000223</v>
      </c>
      <c r="O160" s="128">
        <f t="shared" si="17"/>
        <v>14.570024570024437</v>
      </c>
    </row>
    <row r="161" spans="8:15" ht="15" customHeight="1" x14ac:dyDescent="0.2">
      <c r="I161" s="17"/>
      <c r="J161" s="128">
        <f t="shared" si="13"/>
        <v>0.10501718536712065</v>
      </c>
      <c r="K161" s="128">
        <f t="shared" si="14"/>
        <v>0.67599308858190432</v>
      </c>
      <c r="L161" s="128">
        <f t="shared" si="15"/>
        <v>1.2317311365509114</v>
      </c>
      <c r="M161" s="128">
        <f t="shared" si="16"/>
        <v>2.386776439416912</v>
      </c>
      <c r="N161" s="1">
        <f t="shared" si="18"/>
        <v>40.800000000000225</v>
      </c>
      <c r="O161" s="128">
        <f t="shared" si="17"/>
        <v>14.509803921568494</v>
      </c>
    </row>
    <row r="162" spans="8:15" x14ac:dyDescent="0.2">
      <c r="I162" s="17"/>
      <c r="J162" s="128">
        <f t="shared" si="13"/>
        <v>0.10730628982747319</v>
      </c>
      <c r="K162" s="128">
        <f t="shared" si="14"/>
        <v>0.68246450665389069</v>
      </c>
      <c r="L162" s="128">
        <f t="shared" si="15"/>
        <v>1.240845527828734</v>
      </c>
      <c r="M162" s="128">
        <f t="shared" si="16"/>
        <v>2.4000317308294208</v>
      </c>
      <c r="N162" s="1">
        <f t="shared" si="18"/>
        <v>40.900000000000226</v>
      </c>
      <c r="O162" s="128">
        <f t="shared" si="17"/>
        <v>14.449877750611112</v>
      </c>
    </row>
    <row r="163" spans="8:15" x14ac:dyDescent="0.2">
      <c r="I163" s="17"/>
      <c r="J163" s="128">
        <f t="shared" si="13"/>
        <v>0.10961626632529921</v>
      </c>
      <c r="K163" s="128">
        <f t="shared" si="14"/>
        <v>0.68895469433857626</v>
      </c>
      <c r="L163" s="128">
        <f t="shared" si="15"/>
        <v>1.2499751779749269</v>
      </c>
      <c r="M163" s="128">
        <f t="shared" si="16"/>
        <v>2.4132939353318896</v>
      </c>
      <c r="N163" s="1">
        <f t="shared" si="18"/>
        <v>41.000000000000227</v>
      </c>
      <c r="O163" s="128">
        <f t="shared" si="17"/>
        <v>14.39024390243889</v>
      </c>
    </row>
    <row r="164" spans="8:15" x14ac:dyDescent="0.2">
      <c r="H164" s="170"/>
      <c r="I164" s="17"/>
      <c r="J164" s="128">
        <f t="shared" si="13"/>
        <v>0.11194701928689768</v>
      </c>
      <c r="K164" s="128">
        <f t="shared" si="14"/>
        <v>0.69546354768259488</v>
      </c>
      <c r="L164" s="128">
        <f t="shared" si="15"/>
        <v>1.2591199803535091</v>
      </c>
      <c r="M164" s="128">
        <f t="shared" si="16"/>
        <v>2.4265629517125915</v>
      </c>
      <c r="N164" s="1">
        <f t="shared" si="18"/>
        <v>41.100000000000229</v>
      </c>
      <c r="O164" s="128">
        <f t="shared" si="17"/>
        <v>14.330900243308868</v>
      </c>
    </row>
    <row r="165" spans="8:15" x14ac:dyDescent="0.2">
      <c r="I165" s="17"/>
      <c r="J165" s="128">
        <f t="shared" si="13"/>
        <v>0.11429845420070434</v>
      </c>
      <c r="K165" s="128">
        <f t="shared" si="14"/>
        <v>0.70199096377077619</v>
      </c>
      <c r="L165" s="128">
        <f t="shared" si="15"/>
        <v>1.2682798293643045</v>
      </c>
      <c r="M165" s="128">
        <f t="shared" si="16"/>
        <v>2.4398386797904092</v>
      </c>
      <c r="N165" s="1">
        <f t="shared" si="18"/>
        <v>41.20000000000023</v>
      </c>
      <c r="O165" s="128">
        <f t="shared" si="17"/>
        <v>14.271844660194038</v>
      </c>
    </row>
    <row r="166" spans="8:15" ht="14.25" customHeight="1" x14ac:dyDescent="0.2">
      <c r="I166" s="17"/>
      <c r="J166" s="128">
        <f t="shared" si="13"/>
        <v>0.11667047760482976</v>
      </c>
      <c r="K166" s="128">
        <f t="shared" si="14"/>
        <v>0.70853684071361056</v>
      </c>
      <c r="L166" s="128">
        <f t="shared" si="15"/>
        <v>1.277454620430396</v>
      </c>
      <c r="M166" s="128">
        <f t="shared" si="16"/>
        <v>2.4531210204023033</v>
      </c>
      <c r="N166" s="1">
        <f t="shared" si="18"/>
        <v>41.300000000000232</v>
      </c>
      <c r="O166" s="128">
        <f t="shared" si="17"/>
        <v>14.213075060532553</v>
      </c>
    </row>
    <row r="167" spans="8:15" ht="14.25" customHeight="1" x14ac:dyDescent="0.2">
      <c r="I167" s="17"/>
      <c r="J167" s="128">
        <f t="shared" si="13"/>
        <v>0.11906299707477992</v>
      </c>
      <c r="K167" s="128">
        <f t="shared" si="14"/>
        <v>0.7151010776348925</v>
      </c>
      <c r="L167" s="128">
        <f t="shared" si="15"/>
        <v>1.2866442499857749</v>
      </c>
      <c r="M167" s="128">
        <f t="shared" si="16"/>
        <v>2.4664098753909549</v>
      </c>
      <c r="N167" s="1">
        <f t="shared" si="18"/>
        <v>41.400000000000233</v>
      </c>
      <c r="O167" s="128">
        <f t="shared" si="17"/>
        <v>14.154589371980542</v>
      </c>
    </row>
    <row r="168" spans="8:15" ht="14.25" customHeight="1" x14ac:dyDescent="0.2">
      <c r="H168" s="170"/>
      <c r="I168" s="17"/>
      <c r="J168" s="128">
        <f t="shared" si="13"/>
        <v>0.12147592121135507</v>
      </c>
      <c r="K168" s="128">
        <f t="shared" si="14"/>
        <v>0.72168357465954458</v>
      </c>
      <c r="L168" s="128">
        <f t="shared" si="15"/>
        <v>1.2958486154631568</v>
      </c>
      <c r="M168" s="128">
        <f t="shared" si="16"/>
        <v>2.4797051475925991</v>
      </c>
      <c r="N168" s="1">
        <f t="shared" si="18"/>
        <v>41.500000000000234</v>
      </c>
      <c r="O168" s="128">
        <f t="shared" si="17"/>
        <v>14.096385542168537</v>
      </c>
    </row>
    <row r="169" spans="8:15" ht="14.25" customHeight="1" x14ac:dyDescent="0.2">
      <c r="I169" s="17"/>
      <c r="J169" s="128">
        <f t="shared" si="13"/>
        <v>0.12390915962872451</v>
      </c>
      <c r="K169" s="128">
        <f t="shared" si="14"/>
        <v>0.72828423290161437</v>
      </c>
      <c r="L169" s="128">
        <f t="shared" si="15"/>
        <v>1.3050676152819773</v>
      </c>
      <c r="M169" s="128">
        <f t="shared" si="16"/>
        <v>2.4930067408250198</v>
      </c>
      <c r="N169" s="1">
        <f t="shared" si="18"/>
        <v>41.600000000000236</v>
      </c>
      <c r="O169" s="128">
        <f t="shared" si="17"/>
        <v>14.038461538461402</v>
      </c>
    </row>
    <row r="170" spans="8:15" ht="14.25" customHeight="1" x14ac:dyDescent="0.2">
      <c r="I170" s="17"/>
      <c r="J170" s="128">
        <f t="shared" si="13"/>
        <v>0.12636262294267497</v>
      </c>
      <c r="K170" s="128">
        <f t="shared" si="14"/>
        <v>0.73490295445244769</v>
      </c>
      <c r="L170" s="128">
        <f t="shared" si="15"/>
        <v>1.3143011488365648</v>
      </c>
      <c r="M170" s="128">
        <f t="shared" si="16"/>
        <v>2.5063145598757282</v>
      </c>
      <c r="N170" s="1">
        <f t="shared" si="18"/>
        <v>41.700000000000237</v>
      </c>
      <c r="O170" s="128">
        <f t="shared" si="17"/>
        <v>13.980815347721688</v>
      </c>
    </row>
    <row r="171" spans="8:15" ht="20.25" customHeight="1" x14ac:dyDescent="0.2">
      <c r="I171" s="17"/>
      <c r="J171" s="128">
        <f t="shared" si="13"/>
        <v>0.12883622275902945</v>
      </c>
      <c r="K171" s="128">
        <f t="shared" si="14"/>
        <v>0.74153964236903103</v>
      </c>
      <c r="L171" s="128">
        <f t="shared" si="15"/>
        <v>1.3235491164844757</v>
      </c>
      <c r="M171" s="128">
        <f t="shared" si="16"/>
        <v>2.5196285104903131</v>
      </c>
      <c r="N171" s="1">
        <f t="shared" si="18"/>
        <v>41.800000000000239</v>
      </c>
      <c r="O171" s="128">
        <f t="shared" si="17"/>
        <v>13.923444976076418</v>
      </c>
    </row>
    <row r="172" spans="8:15" ht="14.25" customHeight="1" x14ac:dyDescent="0.2">
      <c r="I172" s="17"/>
      <c r="J172" s="128">
        <f t="shared" si="13"/>
        <v>0.13132987166223095</v>
      </c>
      <c r="K172" s="128">
        <f t="shared" si="14"/>
        <v>0.74819420066249598</v>
      </c>
      <c r="L172" s="128">
        <f t="shared" si="15"/>
        <v>1.332811419535</v>
      </c>
      <c r="M172" s="128">
        <f t="shared" si="16"/>
        <v>2.5329484993609408</v>
      </c>
      <c r="N172" s="1">
        <f t="shared" si="18"/>
        <v>41.90000000000024</v>
      </c>
      <c r="O172" s="128">
        <f t="shared" si="17"/>
        <v>13.866348448687216</v>
      </c>
    </row>
    <row r="173" spans="8:15" ht="14.25" customHeight="1" x14ac:dyDescent="0.2">
      <c r="J173" s="128">
        <f t="shared" si="13"/>
        <v>0.13384348320409442</v>
      </c>
      <c r="K173" s="128">
        <f t="shared" si="14"/>
        <v>0.75486653428679662</v>
      </c>
      <c r="L173" s="128">
        <f t="shared" si="15"/>
        <v>1.3420879602378351</v>
      </c>
      <c r="M173" s="128">
        <f t="shared" si="16"/>
        <v>2.5462744341150425</v>
      </c>
      <c r="N173" s="1">
        <f t="shared" si="18"/>
        <v>42.000000000000242</v>
      </c>
      <c r="O173" s="128">
        <f t="shared" si="17"/>
        <v>13.809523809523672</v>
      </c>
    </row>
    <row r="174" spans="8:15" ht="14.25" customHeight="1" x14ac:dyDescent="0.2">
      <c r="J174" s="128">
        <f t="shared" si="13"/>
        <v>0.13637697189271666</v>
      </c>
      <c r="K174" s="128">
        <f t="shared" si="14"/>
        <v>0.76155654912753901</v>
      </c>
      <c r="L174" s="128">
        <f t="shared" si="15"/>
        <v>1.3513786417719114</v>
      </c>
      <c r="M174" s="128">
        <f t="shared" si="16"/>
        <v>2.5596062233041432</v>
      </c>
      <c r="N174" s="1">
        <f t="shared" si="18"/>
        <v>42.100000000000243</v>
      </c>
      <c r="O174" s="128">
        <f t="shared" si="17"/>
        <v>13.752969121140005</v>
      </c>
    </row>
    <row r="175" spans="8:15" ht="14.25" customHeight="1" x14ac:dyDescent="0.2">
      <c r="J175" s="128">
        <f t="shared" si="13"/>
        <v>0.13893025318154856</v>
      </c>
      <c r="K175" s="128">
        <f t="shared" si="14"/>
        <v>0.76826415199097742</v>
      </c>
      <c r="L175" s="128">
        <f t="shared" si="15"/>
        <v>1.360683368234388</v>
      </c>
      <c r="M175" s="128">
        <f t="shared" si="16"/>
        <v>2.5729437763928651</v>
      </c>
      <c r="N175" s="1">
        <f t="shared" si="18"/>
        <v>42.200000000000244</v>
      </c>
      <c r="O175" s="128">
        <f t="shared" si="17"/>
        <v>13.696682464454838</v>
      </c>
    </row>
    <row r="176" spans="8:15" ht="14.25" customHeight="1" x14ac:dyDescent="0.2">
      <c r="J176" s="128">
        <f t="shared" si="13"/>
        <v>0.14150324345862128</v>
      </c>
      <c r="K176" s="128">
        <f t="shared" si="14"/>
        <v>0.77498925059316159</v>
      </c>
      <c r="L176" s="128">
        <f t="shared" si="15"/>
        <v>1.3700020446297949</v>
      </c>
      <c r="M176" s="128">
        <f t="shared" si="16"/>
        <v>2.586287003748073</v>
      </c>
      <c r="N176" s="1">
        <f t="shared" si="18"/>
        <v>42.300000000000246</v>
      </c>
      <c r="O176" s="128">
        <f t="shared" si="17"/>
        <v>13.640661938534141</v>
      </c>
    </row>
    <row r="177" spans="8:15" ht="14.25" customHeight="1" x14ac:dyDescent="0.2">
      <c r="J177" s="128">
        <f t="shared" si="13"/>
        <v>0.144095860035928</v>
      </c>
      <c r="K177" s="128">
        <f t="shared" si="14"/>
        <v>0.78173175354923952</v>
      </c>
      <c r="L177" s="128">
        <f t="shared" si="15"/>
        <v>1.379334576859335</v>
      </c>
      <c r="M177" s="128">
        <f t="shared" si="16"/>
        <v>2.5996358166281865</v>
      </c>
      <c r="N177" s="1">
        <f t="shared" si="18"/>
        <v>42.400000000000247</v>
      </c>
      <c r="O177" s="128">
        <f t="shared" si="17"/>
        <v>13.58490566037722</v>
      </c>
    </row>
    <row r="178" spans="8:15" ht="14.25" customHeight="1" x14ac:dyDescent="0.2">
      <c r="J178" s="128">
        <f t="shared" si="13"/>
        <v>0.14670802113895617</v>
      </c>
      <c r="K178" s="128">
        <f t="shared" si="14"/>
        <v>0.78849157036291218</v>
      </c>
      <c r="L178" s="128">
        <f t="shared" si="15"/>
        <v>1.3886808717103356</v>
      </c>
      <c r="M178" s="128">
        <f t="shared" si="16"/>
        <v>2.6129901271726332</v>
      </c>
      <c r="N178" s="1">
        <f t="shared" si="18"/>
        <v>42.500000000000249</v>
      </c>
      <c r="O178" s="128">
        <f t="shared" si="17"/>
        <v>13.529411764705745</v>
      </c>
    </row>
    <row r="179" spans="8:15" ht="14.25" customHeight="1" x14ac:dyDescent="0.2">
      <c r="J179" s="128">
        <f t="shared" si="13"/>
        <v>0.14933964589636883</v>
      </c>
      <c r="K179" s="128">
        <f t="shared" si="14"/>
        <v>0.795268611416034</v>
      </c>
      <c r="L179" s="128">
        <f t="shared" si="15"/>
        <v>1.398040836845845</v>
      </c>
      <c r="M179" s="128">
        <f t="shared" si="16"/>
        <v>2.6263498483914565</v>
      </c>
      <c r="N179" s="1">
        <f t="shared" si="18"/>
        <v>42.60000000000025</v>
      </c>
      <c r="O179" s="128">
        <f t="shared" si="17"/>
        <v>13.47417840375573</v>
      </c>
    </row>
    <row r="180" spans="8:15" x14ac:dyDescent="0.2">
      <c r="J180" s="128">
        <f t="shared" si="13"/>
        <v>0.15199065432983203</v>
      </c>
      <c r="K180" s="128">
        <f t="shared" si="14"/>
        <v>0.80206278795836217</v>
      </c>
      <c r="L180" s="128">
        <f t="shared" si="15"/>
        <v>1.4074143807943822</v>
      </c>
      <c r="M180" s="128">
        <f t="shared" si="16"/>
        <v>2.6397148941550608</v>
      </c>
      <c r="N180" s="1">
        <f t="shared" si="18"/>
        <v>42.700000000000252</v>
      </c>
      <c r="O180" s="128">
        <f t="shared" si="17"/>
        <v>13.419203747072462</v>
      </c>
    </row>
    <row r="181" spans="8:15" x14ac:dyDescent="0.2">
      <c r="J181" s="128">
        <f t="shared" si="13"/>
        <v>0.15466096734398771</v>
      </c>
      <c r="K181" s="128">
        <f t="shared" si="14"/>
        <v>0.80887401209744991</v>
      </c>
      <c r="L181" s="128">
        <f t="shared" si="15"/>
        <v>1.416801412939823</v>
      </c>
      <c r="M181" s="128">
        <f t="shared" si="16"/>
        <v>2.6530851791841212</v>
      </c>
      <c r="N181" s="1">
        <f t="shared" si="18"/>
        <v>42.800000000000253</v>
      </c>
      <c r="O181" s="128">
        <f t="shared" si="17"/>
        <v>13.364485981308274</v>
      </c>
    </row>
    <row r="182" spans="8:15" x14ac:dyDescent="0.2">
      <c r="J182" s="128">
        <f t="shared" si="13"/>
        <v>0.15735050671656592</v>
      </c>
      <c r="K182" s="128">
        <f t="shared" si="14"/>
        <v>0.8157021967886775</v>
      </c>
      <c r="L182" s="128">
        <f t="shared" si="15"/>
        <v>1.4262018435114321</v>
      </c>
      <c r="M182" s="128">
        <f t="shared" si="16"/>
        <v>2.6664606190396052</v>
      </c>
      <c r="N182" s="1">
        <f t="shared" si="18"/>
        <v>42.900000000000254</v>
      </c>
      <c r="O182" s="128">
        <f t="shared" si="17"/>
        <v>13.310023310023173</v>
      </c>
    </row>
    <row r="183" spans="8:15" x14ac:dyDescent="0.2">
      <c r="J183" s="128">
        <f t="shared" si="13"/>
        <v>0.16005919508863883</v>
      </c>
      <c r="K183" s="128">
        <f t="shared" si="14"/>
        <v>0.82254725582542754</v>
      </c>
      <c r="L183" s="128">
        <f t="shared" si="15"/>
        <v>1.4356155835740345</v>
      </c>
      <c r="M183" s="128">
        <f t="shared" si="16"/>
        <v>2.6798411301129561</v>
      </c>
      <c r="N183" s="1">
        <f t="shared" si="18"/>
        <v>43.000000000000256</v>
      </c>
      <c r="O183" s="128">
        <f t="shared" si="17"/>
        <v>13.255813953488232</v>
      </c>
    </row>
    <row r="184" spans="8:15" x14ac:dyDescent="0.2">
      <c r="J184" s="128">
        <f t="shared" si="13"/>
        <v>0.16278695595500983</v>
      </c>
      <c r="K184" s="128">
        <f t="shared" si="14"/>
        <v>0.82940910382939181</v>
      </c>
      <c r="L184" s="128">
        <f t="shared" si="15"/>
        <v>1.4450425450183189</v>
      </c>
      <c r="M184" s="128">
        <f t="shared" si="16"/>
        <v>2.6932266296164067</v>
      </c>
      <c r="N184" s="1">
        <f t="shared" si="18"/>
        <v>43.100000000000257</v>
      </c>
      <c r="O184" s="128">
        <f t="shared" si="17"/>
        <v>13.201856148491739</v>
      </c>
    </row>
    <row r="185" spans="8:15" x14ac:dyDescent="0.2">
      <c r="J185" s="128">
        <f t="shared" si="13"/>
        <v>0.16553371365473907</v>
      </c>
      <c r="K185" s="128">
        <f t="shared" si="14"/>
        <v>0.83628765624101742</v>
      </c>
      <c r="L185" s="128">
        <f t="shared" si="15"/>
        <v>1.454482640551283</v>
      </c>
      <c r="M185" s="128">
        <f t="shared" si="16"/>
        <v>2.7066170355734198</v>
      </c>
      <c r="N185" s="1">
        <f t="shared" si="18"/>
        <v>43.200000000000259</v>
      </c>
      <c r="O185" s="128">
        <f t="shared" si="17"/>
        <v>13.14814814814801</v>
      </c>
    </row>
    <row r="186" spans="8:15" x14ac:dyDescent="0.2">
      <c r="J186" s="128">
        <f t="shared" si="13"/>
        <v>0.16829939336180183</v>
      </c>
      <c r="K186" s="128">
        <f t="shared" si="14"/>
        <v>0.84318282931008393</v>
      </c>
      <c r="L186" s="128">
        <f t="shared" si="15"/>
        <v>1.463935783686805</v>
      </c>
      <c r="M186" s="128">
        <f t="shared" si="16"/>
        <v>2.7200122668092792</v>
      </c>
      <c r="N186" s="1">
        <f t="shared" si="18"/>
        <v>43.30000000000026</v>
      </c>
      <c r="O186" s="128">
        <f t="shared" si="17"/>
        <v>13.094688221708868</v>
      </c>
    </row>
    <row r="187" spans="8:15" x14ac:dyDescent="0.2">
      <c r="J187" s="128">
        <f t="shared" si="13"/>
        <v>0.17108392107587522</v>
      </c>
      <c r="K187" s="128">
        <f t="shared" si="14"/>
        <v>0.8500945400864075</v>
      </c>
      <c r="L187" s="128">
        <f t="shared" si="15"/>
        <v>1.4734018887363476</v>
      </c>
      <c r="M187" s="128">
        <f t="shared" si="16"/>
        <v>2.7334122429417893</v>
      </c>
      <c r="N187" s="1">
        <f t="shared" si="18"/>
        <v>43.400000000000261</v>
      </c>
      <c r="O187" s="128">
        <f t="shared" si="17"/>
        <v>13.04147465437774</v>
      </c>
    </row>
    <row r="188" spans="8:15" x14ac:dyDescent="0.2">
      <c r="J188" s="128">
        <f t="shared" si="13"/>
        <v>0.17388722361325662</v>
      </c>
      <c r="K188" s="128">
        <f t="shared" si="14"/>
        <v>0.85702270641067813</v>
      </c>
      <c r="L188" s="128">
        <f t="shared" si="15"/>
        <v>1.4828808707997918</v>
      </c>
      <c r="M188" s="128">
        <f t="shared" si="16"/>
        <v>2.7468168843721199</v>
      </c>
      <c r="N188" s="1">
        <f t="shared" si="18"/>
        <v>43.500000000000263</v>
      </c>
      <c r="O188" s="128">
        <f t="shared" si="17"/>
        <v>12.988505747126297</v>
      </c>
    </row>
    <row r="189" spans="8:15" x14ac:dyDescent="0.2">
      <c r="J189" s="128">
        <f t="shared" si="13"/>
        <v>0.17670922859790625</v>
      </c>
      <c r="K189" s="128">
        <f t="shared" si="14"/>
        <v>0.86396724690542059</v>
      </c>
      <c r="L189" s="128">
        <f t="shared" si="15"/>
        <v>1.4923726457563946</v>
      </c>
      <c r="M189" s="128">
        <f t="shared" si="16"/>
        <v>2.7602261122757659</v>
      </c>
      <c r="N189" s="1">
        <f t="shared" si="18"/>
        <v>43.600000000000264</v>
      </c>
      <c r="O189" s="128">
        <f t="shared" si="17"/>
        <v>12.935779816513623</v>
      </c>
    </row>
    <row r="190" spans="8:15" x14ac:dyDescent="0.2">
      <c r="J190" s="128">
        <f t="shared" si="13"/>
        <v>0.17954986445261537</v>
      </c>
      <c r="K190" s="128">
        <f t="shared" si="14"/>
        <v>0.87092808096608021</v>
      </c>
      <c r="L190" s="128">
        <f t="shared" si="15"/>
        <v>1.5018771302558731</v>
      </c>
      <c r="M190" s="128">
        <f t="shared" si="16"/>
        <v>2.7736398485936413</v>
      </c>
      <c r="N190" s="1">
        <f t="shared" si="18"/>
        <v>43.700000000000266</v>
      </c>
      <c r="O190" s="128">
        <f t="shared" si="17"/>
        <v>12.88329519450787</v>
      </c>
    </row>
    <row r="191" spans="8:15" x14ac:dyDescent="0.2">
      <c r="H191" s="1"/>
      <c r="J191" s="128">
        <f t="shared" si="13"/>
        <v>0.18240906039029586</v>
      </c>
      <c r="K191" s="128">
        <f t="shared" si="14"/>
        <v>0.87790512875222881</v>
      </c>
      <c r="L191" s="128">
        <f t="shared" si="15"/>
        <v>1.511394241709606</v>
      </c>
      <c r="M191" s="128">
        <f t="shared" si="16"/>
        <v>2.7870580160232867</v>
      </c>
      <c r="N191" s="1">
        <f t="shared" si="18"/>
        <v>43.800000000000267</v>
      </c>
      <c r="O191" s="128">
        <f t="shared" si="17"/>
        <v>12.831050228310364</v>
      </c>
    </row>
    <row r="192" spans="8:15" ht="21.2" customHeight="1" x14ac:dyDescent="0.2">
      <c r="H192" s="1"/>
      <c r="J192" s="128">
        <f t="shared" si="13"/>
        <v>0.18528674640539208</v>
      </c>
      <c r="K192" s="128">
        <f t="shared" si="14"/>
        <v>0.88489831117889484</v>
      </c>
      <c r="L192" s="128">
        <f t="shared" si="15"/>
        <v>1.5209238982819635</v>
      </c>
      <c r="M192" s="128">
        <f t="shared" si="16"/>
        <v>2.8004805380102007</v>
      </c>
      <c r="N192" s="1">
        <f t="shared" si="18"/>
        <v>43.900000000000269</v>
      </c>
      <c r="O192" s="128">
        <f t="shared" si="17"/>
        <v>12.779043280182094</v>
      </c>
    </row>
    <row r="193" spans="8:15" ht="21.2" customHeight="1" x14ac:dyDescent="0.2">
      <c r="H193" s="1"/>
      <c r="J193" s="128">
        <f t="shared" si="13"/>
        <v>0.18818285326540901</v>
      </c>
      <c r="K193" s="128">
        <f t="shared" si="14"/>
        <v>0.89190754990800747</v>
      </c>
      <c r="L193" s="128">
        <f t="shared" si="15"/>
        <v>1.5304660188817458</v>
      </c>
      <c r="M193" s="128">
        <f t="shared" si="16"/>
        <v>2.8139073387392881</v>
      </c>
      <c r="N193" s="1">
        <f t="shared" si="18"/>
        <v>44.00000000000027</v>
      </c>
      <c r="O193" s="128">
        <f t="shared" si="17"/>
        <v>12.727272727272588</v>
      </c>
    </row>
    <row r="194" spans="8:15" ht="21.2" customHeight="1" x14ac:dyDescent="0.2">
      <c r="H194" s="1"/>
      <c r="J194" s="128">
        <f t="shared" si="13"/>
        <v>0.19109731250255924</v>
      </c>
      <c r="K194" s="128">
        <f t="shared" si="14"/>
        <v>0.89893276733995997</v>
      </c>
      <c r="L194" s="128">
        <f t="shared" si="15"/>
        <v>1.5400205231537463</v>
      </c>
      <c r="M194" s="128">
        <f t="shared" si="16"/>
        <v>2.8273383431264287</v>
      </c>
      <c r="N194" s="1">
        <f t="shared" si="18"/>
        <v>44.100000000000271</v>
      </c>
      <c r="O194" s="128">
        <f t="shared" si="17"/>
        <v>12.675736961451108</v>
      </c>
    </row>
    <row r="195" spans="8:15" ht="21.2" customHeight="1" x14ac:dyDescent="0.2">
      <c r="H195" s="1"/>
      <c r="J195" s="128">
        <f t="shared" ref="J195:J258" si="19">IF(D$5&gt;0.2*($O195),(D$5-0.2*($O195))^2/(D$5+0.8*($O195)),0)</f>
        <v>0.19403005640552379</v>
      </c>
      <c r="K195" s="128">
        <f t="shared" ref="K195:K258" si="20">IF(E$5&gt;0.2*($O195),(E$5-0.2*($O195))^2/(E$5+0.8*($O195)),0)</f>
        <v>0.90597388660528799</v>
      </c>
      <c r="L195" s="128">
        <f t="shared" ref="L195:L258" si="21">IF(F$5&gt;0.2*($O195),(F$5-0.2*($O195))^2/(F$5+0.8*($O195)),0)</f>
        <v>1.5495873314704247</v>
      </c>
      <c r="M195" s="128">
        <f t="shared" ref="M195:M258" si="22">IF(G$5&gt;0.2*($O195),(G$5-0.2*($O195))^2/(G$5+0.8*($O195)),0)</f>
        <v>2.8407734768101562</v>
      </c>
      <c r="N195" s="1">
        <f t="shared" si="18"/>
        <v>44.200000000000273</v>
      </c>
      <c r="O195" s="128">
        <f t="shared" ref="O195:O258" si="23">IF(N195&gt;0,1000/N195-10,1000)</f>
        <v>12.624434389140131</v>
      </c>
    </row>
    <row r="196" spans="8:15" ht="14.25" customHeight="1" x14ac:dyDescent="0.2">
      <c r="H196" s="1"/>
      <c r="J196" s="128">
        <f t="shared" si="19"/>
        <v>0.1969810180113255</v>
      </c>
      <c r="K196" s="128">
        <f t="shared" si="20"/>
        <v>0.91303083155645604</v>
      </c>
      <c r="L196" s="128">
        <f t="shared" si="21"/>
        <v>1.5591663649236946</v>
      </c>
      <c r="M196" s="128">
        <f t="shared" si="22"/>
        <v>2.8542126661434466</v>
      </c>
      <c r="N196" s="1">
        <f t="shared" ref="N196:N259" si="24">N195+0.1</f>
        <v>44.300000000000274</v>
      </c>
      <c r="O196" s="128">
        <f t="shared" si="23"/>
        <v>12.573363431151101</v>
      </c>
    </row>
    <row r="197" spans="8:15" x14ac:dyDescent="0.2">
      <c r="H197" s="1"/>
      <c r="J197" s="128">
        <f t="shared" si="19"/>
        <v>0.19995013109731549</v>
      </c>
      <c r="K197" s="128">
        <f t="shared" si="20"/>
        <v>0.92010352675976226</v>
      </c>
      <c r="L197" s="128">
        <f t="shared" si="21"/>
        <v>1.5687575453168194</v>
      </c>
      <c r="M197" s="128">
        <f t="shared" si="22"/>
        <v>2.8676558381856316</v>
      </c>
      <c r="N197" s="1">
        <f t="shared" si="24"/>
        <v>44.400000000000276</v>
      </c>
      <c r="O197" s="128">
        <f t="shared" si="23"/>
        <v>12.522522522522383</v>
      </c>
    </row>
    <row r="198" spans="8:15" x14ac:dyDescent="0.2">
      <c r="H198" s="1"/>
      <c r="J198" s="128">
        <f t="shared" si="19"/>
        <v>0.20293733017326743</v>
      </c>
      <c r="K198" s="128">
        <f t="shared" si="20"/>
        <v>0.92719189748734654</v>
      </c>
      <c r="L198" s="128">
        <f t="shared" si="21"/>
        <v>1.5783607951564251</v>
      </c>
      <c r="M198" s="128">
        <f t="shared" si="22"/>
        <v>2.8811029206944037</v>
      </c>
      <c r="N198" s="1">
        <f t="shared" si="24"/>
        <v>44.500000000000277</v>
      </c>
      <c r="O198" s="128">
        <f t="shared" si="23"/>
        <v>12.47191011235941</v>
      </c>
    </row>
    <row r="199" spans="8:15" ht="12.75" customHeight="1" x14ac:dyDescent="0.2">
      <c r="H199" s="1"/>
      <c r="J199" s="128">
        <f t="shared" si="19"/>
        <v>0.20594255047358012</v>
      </c>
      <c r="K199" s="128">
        <f t="shared" si="20"/>
        <v>0.93429586970930756</v>
      </c>
      <c r="L199" s="128">
        <f t="shared" si="21"/>
        <v>1.5879760376446073</v>
      </c>
      <c r="M199" s="128">
        <f t="shared" si="22"/>
        <v>2.8945538421179395</v>
      </c>
      <c r="N199" s="1">
        <f t="shared" si="24"/>
        <v>44.600000000000279</v>
      </c>
      <c r="O199" s="128">
        <f t="shared" si="23"/>
        <v>12.42152466367699</v>
      </c>
    </row>
    <row r="200" spans="8:15" ht="12.75" customHeight="1" x14ac:dyDescent="0.2">
      <c r="H200" s="1"/>
      <c r="J200" s="128">
        <f t="shared" si="19"/>
        <v>0.20896572794958715</v>
      </c>
      <c r="K200" s="128">
        <f t="shared" si="20"/>
        <v>0.94141537008592802</v>
      </c>
      <c r="L200" s="128">
        <f t="shared" si="21"/>
        <v>1.5976031966711597</v>
      </c>
      <c r="M200" s="128">
        <f t="shared" si="22"/>
        <v>2.9080085315871296</v>
      </c>
      <c r="N200" s="1">
        <f t="shared" si="24"/>
        <v>44.70000000000028</v>
      </c>
      <c r="O200" s="128">
        <f t="shared" si="23"/>
        <v>12.371364653243706</v>
      </c>
    </row>
    <row r="201" spans="8:15" ht="12.75" customHeight="1" x14ac:dyDescent="0.2">
      <c r="H201" s="1"/>
      <c r="J201" s="128">
        <f t="shared" si="19"/>
        <v>0.21200679926196908</v>
      </c>
      <c r="K201" s="128">
        <f t="shared" si="20"/>
        <v>0.94855032596000033</v>
      </c>
      <c r="L201" s="128">
        <f t="shared" si="21"/>
        <v>1.6072421968058928</v>
      </c>
      <c r="M201" s="128">
        <f t="shared" si="22"/>
        <v>2.9214669189079006</v>
      </c>
      <c r="N201" s="1">
        <f t="shared" si="24"/>
        <v>44.800000000000281</v>
      </c>
      <c r="O201" s="128">
        <f t="shared" si="23"/>
        <v>12.321428571428431</v>
      </c>
    </row>
    <row r="202" spans="8:15" x14ac:dyDescent="0.2">
      <c r="H202" s="1"/>
      <c r="J202" s="128">
        <f t="shared" si="19"/>
        <v>0.21506570177327136</v>
      </c>
      <c r="K202" s="128">
        <f t="shared" si="20"/>
        <v>0.95570066534925857</v>
      </c>
      <c r="L202" s="128">
        <f t="shared" si="21"/>
        <v>1.6168929632910658</v>
      </c>
      <c r="M202" s="128">
        <f t="shared" si="22"/>
        <v>2.9349289345536604</v>
      </c>
      <c r="N202" s="1">
        <f t="shared" si="24"/>
        <v>44.900000000000283</v>
      </c>
      <c r="O202" s="128">
        <f t="shared" si="23"/>
        <v>12.271714922048858</v>
      </c>
    </row>
    <row r="203" spans="8:15" x14ac:dyDescent="0.2">
      <c r="H203" s="1"/>
      <c r="J203" s="128">
        <f t="shared" si="19"/>
        <v>0.21814237354052091</v>
      </c>
      <c r="K203" s="128">
        <f t="shared" si="20"/>
        <v>0.96286631693890934</v>
      </c>
      <c r="L203" s="128">
        <f t="shared" si="21"/>
        <v>1.6265554220339131</v>
      </c>
      <c r="M203" s="128">
        <f t="shared" si="22"/>
        <v>2.948394509657823</v>
      </c>
      <c r="N203" s="1">
        <f t="shared" si="24"/>
        <v>45.000000000000284</v>
      </c>
      <c r="O203" s="128">
        <f t="shared" si="23"/>
        <v>12.222222222222083</v>
      </c>
    </row>
    <row r="204" spans="8:15" x14ac:dyDescent="0.2">
      <c r="H204" s="1"/>
      <c r="J204" s="128">
        <f t="shared" si="19"/>
        <v>0.2212367533079431</v>
      </c>
      <c r="K204" s="128">
        <f t="shared" si="20"/>
        <v>0.97004721007426054</v>
      </c>
      <c r="L204" s="128">
        <f t="shared" si="21"/>
        <v>1.6362294995992726</v>
      </c>
      <c r="M204" s="128">
        <f t="shared" si="22"/>
        <v>2.9618635760064436</v>
      </c>
      <c r="N204" s="1">
        <f t="shared" si="24"/>
        <v>45.100000000000286</v>
      </c>
      <c r="O204" s="128">
        <f t="shared" si="23"/>
        <v>12.172949002217155</v>
      </c>
    </row>
    <row r="205" spans="8:15" x14ac:dyDescent="0.2">
      <c r="J205" s="128">
        <f t="shared" si="19"/>
        <v>0.22434878049977858</v>
      </c>
      <c r="K205" s="128">
        <f t="shared" si="20"/>
        <v>0.97724327475345296</v>
      </c>
      <c r="L205" s="128">
        <f t="shared" si="21"/>
        <v>1.6459151232023095</v>
      </c>
      <c r="M205" s="128">
        <f t="shared" si="22"/>
        <v>2.9753360660309562</v>
      </c>
      <c r="N205" s="1">
        <f t="shared" si="24"/>
        <v>45.200000000000287</v>
      </c>
      <c r="O205" s="128">
        <f t="shared" si="23"/>
        <v>12.123893805309596</v>
      </c>
    </row>
    <row r="206" spans="8:15" x14ac:dyDescent="0.2">
      <c r="J206" s="128">
        <f t="shared" si="19"/>
        <v>0.22747839521319402</v>
      </c>
      <c r="K206" s="128">
        <f t="shared" si="20"/>
        <v>0.98445444162028195</v>
      </c>
      <c r="L206" s="128">
        <f t="shared" si="21"/>
        <v>1.6556122207013406</v>
      </c>
      <c r="M206" s="128">
        <f t="shared" si="22"/>
        <v>2.9888119128009927</v>
      </c>
      <c r="N206" s="1">
        <f t="shared" si="24"/>
        <v>45.300000000000288</v>
      </c>
      <c r="O206" s="128">
        <f t="shared" si="23"/>
        <v>12.07505518763783</v>
      </c>
    </row>
    <row r="207" spans="8:15" x14ac:dyDescent="0.2">
      <c r="J207" s="128">
        <f t="shared" si="19"/>
        <v>0.23062553821129061</v>
      </c>
      <c r="K207" s="128">
        <f t="shared" si="20"/>
        <v>0.99168064195711958</v>
      </c>
      <c r="L207" s="128">
        <f t="shared" si="21"/>
        <v>1.6653207205907519</v>
      </c>
      <c r="M207" s="128">
        <f t="shared" si="22"/>
        <v>3.0022910500173134</v>
      </c>
      <c r="N207" s="1">
        <f t="shared" si="24"/>
        <v>45.40000000000029</v>
      </c>
      <c r="O207" s="128">
        <f t="shared" si="23"/>
        <v>12.026431718061534</v>
      </c>
    </row>
    <row r="208" spans="8:15" x14ac:dyDescent="0.2">
      <c r="J208" s="128">
        <f t="shared" si="19"/>
        <v>0.23379015091620464</v>
      </c>
      <c r="K208" s="128">
        <f t="shared" si="20"/>
        <v>0.99892180767792638</v>
      </c>
      <c r="L208" s="128">
        <f t="shared" si="21"/>
        <v>1.6750405519940057</v>
      </c>
      <c r="M208" s="128">
        <f t="shared" si="22"/>
        <v>3.0157734120048176</v>
      </c>
      <c r="N208" s="1">
        <f t="shared" si="24"/>
        <v>45.500000000000291</v>
      </c>
      <c r="O208" s="128">
        <f t="shared" si="23"/>
        <v>11.978021978021836</v>
      </c>
    </row>
    <row r="209" spans="8:15" x14ac:dyDescent="0.2">
      <c r="J209" s="128">
        <f t="shared" si="19"/>
        <v>0.23697217540230037</v>
      </c>
      <c r="K209" s="128">
        <f t="shared" si="20"/>
        <v>1.0061778713213554</v>
      </c>
      <c r="L209" s="128">
        <f t="shared" si="21"/>
        <v>1.6847716446567449</v>
      </c>
      <c r="M209" s="128">
        <f t="shared" si="22"/>
        <v>3.0292589337056524</v>
      </c>
      <c r="N209" s="1">
        <f t="shared" si="24"/>
        <v>45.600000000000293</v>
      </c>
      <c r="O209" s="128">
        <f t="shared" si="23"/>
        <v>11.929824561403368</v>
      </c>
    </row>
    <row r="210" spans="8:15" x14ac:dyDescent="0.2">
      <c r="J210" s="128">
        <f t="shared" si="19"/>
        <v>0.24017155438945617</v>
      </c>
      <c r="K210" s="128">
        <f t="shared" si="20"/>
        <v>1.0134487660439517</v>
      </c>
      <c r="L210" s="128">
        <f t="shared" si="21"/>
        <v>1.6945139289399871</v>
      </c>
      <c r="M210" s="128">
        <f t="shared" si="22"/>
        <v>3.0427475506724173</v>
      </c>
      <c r="N210" s="1">
        <f t="shared" si="24"/>
        <v>45.700000000000294</v>
      </c>
      <c r="O210" s="128">
        <f t="shared" si="23"/>
        <v>11.881838074398107</v>
      </c>
    </row>
    <row r="211" spans="8:15" x14ac:dyDescent="0.2">
      <c r="J211" s="128">
        <f t="shared" si="19"/>
        <v>0.2433882312364361</v>
      </c>
      <c r="K211" s="128">
        <f t="shared" si="20"/>
        <v>1.020734425613433</v>
      </c>
      <c r="L211" s="128">
        <f t="shared" si="21"/>
        <v>1.7042673358134044</v>
      </c>
      <c r="M211" s="128">
        <f t="shared" si="22"/>
        <v>3.0562391990614417</v>
      </c>
      <c r="N211" s="1">
        <f t="shared" si="24"/>
        <v>45.800000000000296</v>
      </c>
      <c r="O211" s="128">
        <f t="shared" si="23"/>
        <v>11.834061135371037</v>
      </c>
    </row>
    <row r="212" spans="8:15" x14ac:dyDescent="0.2">
      <c r="J212" s="128">
        <f t="shared" si="19"/>
        <v>0.24662214993435333</v>
      </c>
      <c r="K212" s="128">
        <f t="shared" si="20"/>
        <v>1.0280347844020634</v>
      </c>
      <c r="L212" s="128">
        <f t="shared" si="21"/>
        <v>1.7140317968486931</v>
      </c>
      <c r="M212" s="128">
        <f t="shared" si="22"/>
        <v>3.06973381562617</v>
      </c>
      <c r="N212" s="1">
        <f t="shared" si="24"/>
        <v>45.900000000000297</v>
      </c>
      <c r="O212" s="128">
        <f t="shared" si="23"/>
        <v>11.786492374727526</v>
      </c>
    </row>
    <row r="213" spans="8:15" x14ac:dyDescent="0.2">
      <c r="J213" s="128">
        <f t="shared" si="19"/>
        <v>0.24987325510021849</v>
      </c>
      <c r="K213" s="128">
        <f t="shared" si="20"/>
        <v>1.0353497773801141</v>
      </c>
      <c r="L213" s="128">
        <f t="shared" si="21"/>
        <v>1.7238072442130312</v>
      </c>
      <c r="M213" s="128">
        <f t="shared" si="22"/>
        <v>3.0832313377106186</v>
      </c>
      <c r="N213" s="1">
        <f t="shared" si="24"/>
        <v>46.000000000000298</v>
      </c>
      <c r="O213" s="128">
        <f t="shared" si="23"/>
        <v>11.739130434782467</v>
      </c>
    </row>
    <row r="214" spans="8:15" x14ac:dyDescent="0.2">
      <c r="J214" s="128">
        <f t="shared" si="19"/>
        <v>0.2531414919705739</v>
      </c>
      <c r="K214" s="128">
        <f t="shared" si="20"/>
        <v>1.042679340109407</v>
      </c>
      <c r="L214" s="128">
        <f t="shared" si="21"/>
        <v>1.7335936106626215</v>
      </c>
      <c r="M214" s="128">
        <f t="shared" si="22"/>
        <v>3.0967317032429218</v>
      </c>
      <c r="N214" s="1">
        <f t="shared" si="24"/>
        <v>46.1000000000003</v>
      </c>
      <c r="O214" s="128">
        <f t="shared" si="23"/>
        <v>11.691973969631096</v>
      </c>
    </row>
    <row r="215" spans="8:15" x14ac:dyDescent="0.2">
      <c r="J215" s="128">
        <f t="shared" si="19"/>
        <v>0.2564268063952127</v>
      </c>
      <c r="K215" s="128">
        <f t="shared" si="20"/>
        <v>1.0500234087369407</v>
      </c>
      <c r="L215" s="128">
        <f t="shared" si="21"/>
        <v>1.7433908295363123</v>
      </c>
      <c r="M215" s="128">
        <f t="shared" si="22"/>
        <v>3.1102348507289714</v>
      </c>
      <c r="N215" s="1">
        <f t="shared" si="24"/>
        <v>46.200000000000301</v>
      </c>
      <c r="O215" s="128">
        <f t="shared" si="23"/>
        <v>11.645021645021504</v>
      </c>
    </row>
    <row r="216" spans="8:15" x14ac:dyDescent="0.2">
      <c r="J216" s="128">
        <f t="shared" si="19"/>
        <v>0.25972914483097903</v>
      </c>
      <c r="K216" s="128">
        <f t="shared" si="20"/>
        <v>1.0573819199886056</v>
      </c>
      <c r="L216" s="128">
        <f t="shared" si="21"/>
        <v>1.7531988347493113</v>
      </c>
      <c r="M216" s="128">
        <f t="shared" si="22"/>
        <v>3.1237407192461175</v>
      </c>
      <c r="N216" s="1">
        <f t="shared" si="24"/>
        <v>46.300000000000303</v>
      </c>
      <c r="O216" s="128">
        <f t="shared" si="23"/>
        <v>11.598272138228801</v>
      </c>
    </row>
    <row r="217" spans="8:15" x14ac:dyDescent="0.2">
      <c r="J217" s="128">
        <f t="shared" si="19"/>
        <v>0.26304845433565199</v>
      </c>
      <c r="K217" s="128">
        <f t="shared" si="20"/>
        <v>1.0647548111629699</v>
      </c>
      <c r="L217" s="128">
        <f t="shared" si="21"/>
        <v>1.7630175607869663</v>
      </c>
      <c r="M217" s="128">
        <f t="shared" si="22"/>
        <v>3.1372492484369738</v>
      </c>
      <c r="N217" s="1">
        <f t="shared" si="24"/>
        <v>46.400000000000304</v>
      </c>
      <c r="O217" s="128">
        <f t="shared" si="23"/>
        <v>11.551724137930893</v>
      </c>
    </row>
    <row r="218" spans="8:15" x14ac:dyDescent="0.2">
      <c r="J218" s="128">
        <f t="shared" si="19"/>
        <v>0.26638468256190995</v>
      </c>
      <c r="K218" s="128">
        <f t="shared" si="20"/>
        <v>1.0721420201251586</v>
      </c>
      <c r="L218" s="128">
        <f t="shared" si="21"/>
        <v>1.7728469426986457</v>
      </c>
      <c r="M218" s="128">
        <f t="shared" si="22"/>
        <v>3.1507603785032892</v>
      </c>
      <c r="N218" s="1">
        <f t="shared" si="24"/>
        <v>46.500000000000306</v>
      </c>
      <c r="O218" s="128">
        <f t="shared" si="23"/>
        <v>11.505376344085882</v>
      </c>
    </row>
    <row r="219" spans="8:15" x14ac:dyDescent="0.2">
      <c r="J219" s="128">
        <f t="shared" si="19"/>
        <v>0.26973777775137237</v>
      </c>
      <c r="K219" s="128">
        <f t="shared" si="20"/>
        <v>1.0795434853008004</v>
      </c>
      <c r="L219" s="128">
        <f t="shared" si="21"/>
        <v>1.782686916091679</v>
      </c>
      <c r="M219" s="128">
        <f t="shared" si="22"/>
        <v>3.1642740501999009</v>
      </c>
      <c r="N219" s="1">
        <f t="shared" si="24"/>
        <v>46.600000000000307</v>
      </c>
      <c r="O219" s="128">
        <f t="shared" si="23"/>
        <v>11.459227467811019</v>
      </c>
    </row>
    <row r="220" spans="8:15" x14ac:dyDescent="0.2">
      <c r="J220" s="128">
        <f t="shared" si="19"/>
        <v>0.27310768872872127</v>
      </c>
      <c r="K220" s="128">
        <f t="shared" si="20"/>
        <v>1.0869591456700578</v>
      </c>
      <c r="L220" s="128">
        <f t="shared" si="21"/>
        <v>1.7925374171253849</v>
      </c>
      <c r="M220" s="128">
        <f t="shared" si="22"/>
        <v>3.1777902048287685</v>
      </c>
      <c r="N220" s="1">
        <f t="shared" si="24"/>
        <v>46.700000000000308</v>
      </c>
      <c r="O220" s="128">
        <f t="shared" si="23"/>
        <v>11.413276231263243</v>
      </c>
    </row>
    <row r="221" spans="8:15" x14ac:dyDescent="0.2">
      <c r="J221" s="128">
        <f t="shared" si="19"/>
        <v>0.27649436489589907</v>
      </c>
      <c r="K221" s="128">
        <f t="shared" si="20"/>
        <v>1.0943889407617329</v>
      </c>
      <c r="L221" s="128">
        <f t="shared" si="21"/>
        <v>1.8023983825051746</v>
      </c>
      <c r="M221" s="128">
        <f t="shared" si="22"/>
        <v>3.1913087842330805</v>
      </c>
      <c r="N221" s="1">
        <f t="shared" si="24"/>
        <v>46.80000000000031</v>
      </c>
      <c r="O221" s="128">
        <f t="shared" si="23"/>
        <v>11.367521367521228</v>
      </c>
    </row>
    <row r="222" spans="8:15" x14ac:dyDescent="0.2">
      <c r="J222" s="128">
        <f t="shared" si="19"/>
        <v>0.27989775622638263</v>
      </c>
      <c r="K222" s="128">
        <f t="shared" si="20"/>
        <v>1.1018328106474478</v>
      </c>
      <c r="L222" s="128">
        <f t="shared" si="21"/>
        <v>1.8122697494767301</v>
      </c>
      <c r="M222" s="128">
        <f t="shared" si="22"/>
        <v>3.2048297307914408</v>
      </c>
      <c r="N222" s="1">
        <f t="shared" si="24"/>
        <v>46.900000000000311</v>
      </c>
      <c r="O222" s="128">
        <f t="shared" si="23"/>
        <v>11.32196162046894</v>
      </c>
    </row>
    <row r="223" spans="8:15" x14ac:dyDescent="0.2">
      <c r="J223" s="128">
        <f t="shared" si="19"/>
        <v>0.28331781325953131</v>
      </c>
      <c r="K223" s="128">
        <f t="shared" si="20"/>
        <v>1.1092906959359006</v>
      </c>
      <c r="L223" s="128">
        <f t="shared" si="21"/>
        <v>1.8221514558202558</v>
      </c>
      <c r="M223" s="128">
        <f t="shared" si="22"/>
        <v>3.2183529874121195</v>
      </c>
      <c r="N223" s="1">
        <f t="shared" si="24"/>
        <v>47.000000000000313</v>
      </c>
      <c r="O223" s="128">
        <f t="shared" si="23"/>
        <v>11.276595744680709</v>
      </c>
    </row>
    <row r="224" spans="8:15" x14ac:dyDescent="0.2">
      <c r="H224" s="1"/>
      <c r="J224" s="128">
        <f t="shared" si="19"/>
        <v>0.2867544870950095</v>
      </c>
      <c r="K224" s="128">
        <f t="shared" si="20"/>
        <v>1.1167625377671941</v>
      </c>
      <c r="L224" s="128">
        <f t="shared" si="21"/>
        <v>1.8320434398448051</v>
      </c>
      <c r="M224" s="128">
        <f t="shared" si="22"/>
        <v>3.2318784975273975</v>
      </c>
      <c r="N224" s="1">
        <f t="shared" si="24"/>
        <v>47.100000000000314</v>
      </c>
      <c r="O224" s="128">
        <f t="shared" si="23"/>
        <v>11.231422505307712</v>
      </c>
    </row>
    <row r="225" spans="8:15" x14ac:dyDescent="0.2">
      <c r="H225" s="1"/>
      <c r="J225" s="128">
        <f t="shared" si="19"/>
        <v>0.29020772938728018</v>
      </c>
      <c r="K225" s="128">
        <f t="shared" si="20"/>
        <v>1.1242482778072356</v>
      </c>
      <c r="L225" s="128">
        <f t="shared" si="21"/>
        <v>1.8419456403826768</v>
      </c>
      <c r="M225" s="128">
        <f t="shared" si="22"/>
        <v>3.2454062050879537</v>
      </c>
      <c r="N225" s="1">
        <f t="shared" si="24"/>
        <v>47.200000000000315</v>
      </c>
      <c r="O225" s="128">
        <f t="shared" si="23"/>
        <v>11.186440677965962</v>
      </c>
    </row>
    <row r="226" spans="8:15" x14ac:dyDescent="0.2">
      <c r="H226" s="1"/>
      <c r="J226" s="128">
        <f t="shared" si="19"/>
        <v>0.2936774923401726</v>
      </c>
      <c r="K226" s="128">
        <f t="shared" si="20"/>
        <v>1.1317478582422094</v>
      </c>
      <c r="L226" s="128">
        <f t="shared" si="21"/>
        <v>1.851857996783888</v>
      </c>
      <c r="M226" s="128">
        <f t="shared" si="22"/>
        <v>3.2589360545573594</v>
      </c>
      <c r="N226" s="1">
        <f t="shared" si="24"/>
        <v>47.300000000000317</v>
      </c>
      <c r="O226" s="128">
        <f t="shared" si="23"/>
        <v>11.141649048625652</v>
      </c>
    </row>
    <row r="227" spans="8:15" x14ac:dyDescent="0.2">
      <c r="H227" s="1"/>
      <c r="J227" s="128">
        <f t="shared" si="19"/>
        <v>0.29716372870151625</v>
      </c>
      <c r="K227" s="128">
        <f t="shared" si="20"/>
        <v>1.1392612217731193</v>
      </c>
      <c r="L227" s="128">
        <f t="shared" si="21"/>
        <v>1.8617804489107084</v>
      </c>
      <c r="M227" s="128">
        <f t="shared" si="22"/>
        <v>3.2724679909065997</v>
      </c>
      <c r="N227" s="1">
        <f t="shared" si="24"/>
        <v>47.400000000000318</v>
      </c>
      <c r="O227" s="128">
        <f t="shared" si="23"/>
        <v>11.097046413501968</v>
      </c>
    </row>
    <row r="228" spans="8:15" x14ac:dyDescent="0.2">
      <c r="H228" s="1"/>
      <c r="J228" s="128">
        <f t="shared" si="19"/>
        <v>0.30066639175784782</v>
      </c>
      <c r="K228" s="128">
        <f t="shared" si="20"/>
        <v>1.1467883116103965</v>
      </c>
      <c r="L228" s="128">
        <f t="shared" si="21"/>
        <v>1.8717129371322678</v>
      </c>
      <c r="M228" s="128">
        <f t="shared" si="22"/>
        <v>3.286001959608706</v>
      </c>
      <c r="N228" s="1">
        <f t="shared" si="24"/>
        <v>47.50000000000032</v>
      </c>
      <c r="O228" s="128">
        <f t="shared" si="23"/>
        <v>11.052631578947228</v>
      </c>
    </row>
    <row r="229" spans="8:15" x14ac:dyDescent="0.2">
      <c r="H229" s="1"/>
      <c r="J229" s="128">
        <f t="shared" si="19"/>
        <v>0.30418543532918535</v>
      </c>
      <c r="K229" s="128">
        <f t="shared" si="20"/>
        <v>1.1543290714685812</v>
      </c>
      <c r="L229" s="128">
        <f t="shared" si="21"/>
        <v>1.8816554023192373</v>
      </c>
      <c r="M229" s="128">
        <f t="shared" si="22"/>
        <v>3.2995379066334287</v>
      </c>
      <c r="N229" s="1">
        <f t="shared" si="24"/>
        <v>47.600000000000321</v>
      </c>
      <c r="O229" s="128">
        <f t="shared" si="23"/>
        <v>11.008403361344396</v>
      </c>
    </row>
    <row r="230" spans="8:15" x14ac:dyDescent="0.2">
      <c r="H230" s="1"/>
      <c r="J230" s="128">
        <f t="shared" si="19"/>
        <v>0.30772081376386901</v>
      </c>
      <c r="K230" s="128">
        <f t="shared" si="20"/>
        <v>1.1618834455610683</v>
      </c>
      <c r="L230" s="128">
        <f t="shared" si="21"/>
        <v>1.8916077858385676</v>
      </c>
      <c r="M230" s="128">
        <f t="shared" si="22"/>
        <v>3.313075778441986</v>
      </c>
      <c r="N230" s="1">
        <f t="shared" si="24"/>
        <v>47.700000000000323</v>
      </c>
      <c r="O230" s="128">
        <f t="shared" si="23"/>
        <v>10.964360587001956</v>
      </c>
    </row>
    <row r="231" spans="8:15" x14ac:dyDescent="0.2">
      <c r="J231" s="128">
        <f t="shared" si="19"/>
        <v>0.31127248193346874</v>
      </c>
      <c r="K231" s="128">
        <f t="shared" si="20"/>
        <v>1.1694513785949165</v>
      </c>
      <c r="L231" s="128">
        <f t="shared" si="21"/>
        <v>1.9015700295482989</v>
      </c>
      <c r="M231" s="128">
        <f t="shared" si="22"/>
        <v>3.3266155219818829</v>
      </c>
      <c r="N231" s="1">
        <f t="shared" si="24"/>
        <v>47.800000000000324</v>
      </c>
      <c r="O231" s="128">
        <f t="shared" si="23"/>
        <v>10.920502092050068</v>
      </c>
    </row>
    <row r="232" spans="8:15" x14ac:dyDescent="0.2">
      <c r="J232" s="128">
        <f t="shared" si="19"/>
        <v>0.31484039522775747</v>
      </c>
      <c r="K232" s="128">
        <f t="shared" si="20"/>
        <v>1.1770328157657295</v>
      </c>
      <c r="L232" s="128">
        <f t="shared" si="21"/>
        <v>1.911542075792438</v>
      </c>
      <c r="M232" s="128">
        <f t="shared" si="22"/>
        <v>3.3401570846817839</v>
      </c>
      <c r="N232" s="1">
        <f t="shared" si="24"/>
        <v>47.900000000000325</v>
      </c>
      <c r="O232" s="128">
        <f t="shared" si="23"/>
        <v>10.876826722338063</v>
      </c>
    </row>
    <row r="233" spans="8:15" x14ac:dyDescent="0.2">
      <c r="J233" s="128">
        <f t="shared" si="19"/>
        <v>0.31842450954974838</v>
      </c>
      <c r="K233" s="128">
        <f t="shared" si="20"/>
        <v>1.1846277027525891</v>
      </c>
      <c r="L233" s="128">
        <f t="shared" si="21"/>
        <v>1.921523867395887</v>
      </c>
      <c r="M233" s="128">
        <f t="shared" si="22"/>
        <v>3.3537004144464624</v>
      </c>
      <c r="N233" s="1">
        <f t="shared" si="24"/>
        <v>48.000000000000327</v>
      </c>
      <c r="O233" s="128">
        <f t="shared" si="23"/>
        <v>10.83333333333319</v>
      </c>
    </row>
    <row r="234" spans="8:15" x14ac:dyDescent="0.2">
      <c r="J234" s="128">
        <f t="shared" si="19"/>
        <v>0.32202478131079582</v>
      </c>
      <c r="K234" s="128">
        <f t="shared" si="20"/>
        <v>1.1922359857130689</v>
      </c>
      <c r="L234" s="128">
        <f t="shared" si="21"/>
        <v>1.9315153476594569</v>
      </c>
      <c r="M234" s="128">
        <f t="shared" si="22"/>
        <v>3.3672454596518033</v>
      </c>
      <c r="N234" s="1">
        <f t="shared" si="24"/>
        <v>48.100000000000328</v>
      </c>
      <c r="O234" s="128">
        <f t="shared" si="23"/>
        <v>10.790020790020648</v>
      </c>
    </row>
    <row r="235" spans="8:15" x14ac:dyDescent="0.2">
      <c r="J235" s="128">
        <f t="shared" si="19"/>
        <v>0.32564116742575988</v>
      </c>
      <c r="K235" s="128">
        <f t="shared" si="20"/>
        <v>1.1998576112782939</v>
      </c>
      <c r="L235" s="128">
        <f t="shared" si="21"/>
        <v>1.941516460354922</v>
      </c>
      <c r="M235" s="128">
        <f t="shared" si="22"/>
        <v>3.3807921691398759</v>
      </c>
      <c r="N235" s="1">
        <f t="shared" si="24"/>
        <v>48.20000000000033</v>
      </c>
      <c r="O235" s="128">
        <f t="shared" si="23"/>
        <v>10.746887966804838</v>
      </c>
    </row>
    <row r="236" spans="8:15" x14ac:dyDescent="0.2">
      <c r="J236" s="128">
        <f t="shared" si="19"/>
        <v>0.32927362530823029</v>
      </c>
      <c r="K236" s="128">
        <f t="shared" si="20"/>
        <v>1.20749252654807</v>
      </c>
      <c r="L236" s="128">
        <f t="shared" si="21"/>
        <v>1.9515271497201476</v>
      </c>
      <c r="M236" s="128">
        <f t="shared" si="22"/>
        <v>3.3943404922140599</v>
      </c>
      <c r="N236" s="1">
        <f t="shared" si="24"/>
        <v>48.300000000000331</v>
      </c>
      <c r="O236" s="128">
        <f t="shared" si="23"/>
        <v>10.703933747411867</v>
      </c>
    </row>
    <row r="237" spans="8:15" x14ac:dyDescent="0.2">
      <c r="J237" s="128">
        <f t="shared" si="19"/>
        <v>0.33292211286581291</v>
      </c>
      <c r="K237" s="128">
        <f t="shared" si="20"/>
        <v>1.2151406790860706</v>
      </c>
      <c r="L237" s="128">
        <f t="shared" si="21"/>
        <v>1.9615473604542735</v>
      </c>
      <c r="M237" s="128">
        <f t="shared" si="22"/>
        <v>3.4078903786342396</v>
      </c>
      <c r="N237" s="1">
        <f t="shared" si="24"/>
        <v>48.400000000000333</v>
      </c>
      <c r="O237" s="128">
        <f t="shared" si="23"/>
        <v>10.661157024793248</v>
      </c>
    </row>
    <row r="238" spans="8:15" x14ac:dyDescent="0.2">
      <c r="J238" s="128">
        <f t="shared" si="19"/>
        <v>0.33658658849547651</v>
      </c>
      <c r="K238" s="128">
        <f t="shared" si="20"/>
        <v>1.2228020169150873</v>
      </c>
      <c r="L238" s="128">
        <f t="shared" si="21"/>
        <v>1.9715770377129622</v>
      </c>
      <c r="M238" s="128">
        <f t="shared" si="22"/>
        <v>3.4214417786120501</v>
      </c>
      <c r="N238" s="1">
        <f t="shared" si="24"/>
        <v>48.500000000000334</v>
      </c>
      <c r="O238" s="128">
        <f t="shared" si="23"/>
        <v>10.618556701030787</v>
      </c>
    </row>
    <row r="239" spans="8:15" x14ac:dyDescent="0.2">
      <c r="J239" s="128">
        <f t="shared" si="19"/>
        <v>0.34026701107895713</v>
      </c>
      <c r="K239" s="128">
        <f t="shared" si="20"/>
        <v>1.2304764885123325</v>
      </c>
      <c r="L239" s="128">
        <f t="shared" si="21"/>
        <v>1.9816161271036976</v>
      </c>
      <c r="M239" s="128">
        <f t="shared" si="22"/>
        <v>3.434994642806191</v>
      </c>
      <c r="N239" s="1">
        <f t="shared" si="24"/>
        <v>48.600000000000335</v>
      </c>
      <c r="O239" s="128">
        <f t="shared" si="23"/>
        <v>10.576131687242658</v>
      </c>
    </row>
    <row r="240" spans="8:15" x14ac:dyDescent="0.2">
      <c r="J240" s="128">
        <f t="shared" si="19"/>
        <v>0.34396333997822132</v>
      </c>
      <c r="K240" s="128">
        <f t="shared" si="20"/>
        <v>1.2381640428048062</v>
      </c>
      <c r="L240" s="128">
        <f t="shared" si="21"/>
        <v>1.9916645746811512</v>
      </c>
      <c r="M240" s="128">
        <f t="shared" si="22"/>
        <v>3.4485489223177885</v>
      </c>
      <c r="N240" s="1">
        <f t="shared" si="24"/>
        <v>48.700000000000337</v>
      </c>
      <c r="O240" s="128">
        <f t="shared" si="23"/>
        <v>10.533880903490619</v>
      </c>
    </row>
    <row r="241" spans="10:15" x14ac:dyDescent="0.2">
      <c r="J241" s="128">
        <f t="shared" si="19"/>
        <v>0.34767553503098786</v>
      </c>
      <c r="K241" s="128">
        <f t="shared" si="20"/>
        <v>1.2458646291647166</v>
      </c>
      <c r="L241" s="128">
        <f t="shared" si="21"/>
        <v>2.0017223269425943</v>
      </c>
      <c r="M241" s="128">
        <f t="shared" si="22"/>
        <v>3.4621045686858229</v>
      </c>
      <c r="N241" s="1">
        <f t="shared" si="24"/>
        <v>48.800000000000338</v>
      </c>
      <c r="O241" s="128">
        <f t="shared" si="23"/>
        <v>10.491803278688383</v>
      </c>
    </row>
    <row r="242" spans="10:15" x14ac:dyDescent="0.2">
      <c r="J242" s="128">
        <f t="shared" si="19"/>
        <v>0.35140355654630384</v>
      </c>
      <c r="K242" s="128">
        <f t="shared" si="20"/>
        <v>1.253578197404954</v>
      </c>
      <c r="L242" s="128">
        <f t="shared" si="21"/>
        <v>2.0117893308233779</v>
      </c>
      <c r="M242" s="128">
        <f t="shared" si="22"/>
        <v>3.4756615338826071</v>
      </c>
      <c r="N242" s="1">
        <f t="shared" si="24"/>
        <v>48.90000000000034</v>
      </c>
      <c r="O242" s="128">
        <f t="shared" si="23"/>
        <v>10.449897750511106</v>
      </c>
    </row>
    <row r="243" spans="10:15" x14ac:dyDescent="0.2">
      <c r="J243" s="128">
        <f t="shared" si="19"/>
        <v>0.35514736530017899</v>
      </c>
      <c r="K243" s="128">
        <f t="shared" si="20"/>
        <v>1.2613046977746305</v>
      </c>
      <c r="L243" s="128">
        <f t="shared" si="21"/>
        <v>2.0218655336924591</v>
      </c>
      <c r="M243" s="128">
        <f t="shared" si="22"/>
        <v>3.4892197703093211</v>
      </c>
      <c r="N243" s="1">
        <f t="shared" si="24"/>
        <v>49.000000000000341</v>
      </c>
      <c r="O243" s="128">
        <f t="shared" si="23"/>
        <v>10.40816326530598</v>
      </c>
    </row>
    <row r="244" spans="10:15" x14ac:dyDescent="0.2">
      <c r="J244" s="128">
        <f t="shared" si="19"/>
        <v>0.35890692253127338</v>
      </c>
      <c r="K244" s="128">
        <f t="shared" si="20"/>
        <v>1.269044080954661</v>
      </c>
      <c r="L244" s="128">
        <f t="shared" si="21"/>
        <v>2.0319508833479891</v>
      </c>
      <c r="M244" s="128">
        <f t="shared" si="22"/>
        <v>3.5027792307916026</v>
      </c>
      <c r="N244" s="1">
        <f t="shared" si="24"/>
        <v>49.100000000000342</v>
      </c>
      <c r="O244" s="128">
        <f t="shared" si="23"/>
        <v>10.366598778003933</v>
      </c>
    </row>
    <row r="245" spans="10:15" x14ac:dyDescent="0.2">
      <c r="J245" s="128">
        <f t="shared" si="19"/>
        <v>0.36268218993663992</v>
      </c>
      <c r="K245" s="128">
        <f t="shared" si="20"/>
        <v>1.276796298053408</v>
      </c>
      <c r="L245" s="128">
        <f t="shared" si="21"/>
        <v>2.0420453280129474</v>
      </c>
      <c r="M245" s="128">
        <f t="shared" si="22"/>
        <v>3.516339868575193</v>
      </c>
      <c r="N245" s="1">
        <f t="shared" si="24"/>
        <v>49.200000000000344</v>
      </c>
      <c r="O245" s="128">
        <f t="shared" si="23"/>
        <v>10.325203252032377</v>
      </c>
    </row>
    <row r="246" spans="10:15" x14ac:dyDescent="0.2">
      <c r="J246" s="128">
        <f t="shared" si="19"/>
        <v>0.36647312966751949</v>
      </c>
      <c r="K246" s="128">
        <f t="shared" si="20"/>
        <v>1.2845613006023746</v>
      </c>
      <c r="L246" s="128">
        <f t="shared" si="21"/>
        <v>2.0521488163308361</v>
      </c>
      <c r="M246" s="128">
        <f t="shared" si="22"/>
        <v>3.5299016373216272</v>
      </c>
      <c r="N246" s="1">
        <f t="shared" si="24"/>
        <v>49.300000000000345</v>
      </c>
      <c r="O246" s="128">
        <f t="shared" si="23"/>
        <v>10.283975659229068</v>
      </c>
    </row>
    <row r="247" spans="10:15" x14ac:dyDescent="0.2">
      <c r="J247" s="128">
        <f t="shared" si="19"/>
        <v>0.37027970432519142</v>
      </c>
      <c r="K247" s="128">
        <f t="shared" si="20"/>
        <v>1.2923390405519519</v>
      </c>
      <c r="L247" s="128">
        <f t="shared" si="21"/>
        <v>2.0622612973614234</v>
      </c>
      <c r="M247" s="128">
        <f t="shared" si="22"/>
        <v>3.5434644911039959</v>
      </c>
      <c r="N247" s="1">
        <f t="shared" si="24"/>
        <v>49.400000000000347</v>
      </c>
      <c r="O247" s="128">
        <f t="shared" si="23"/>
        <v>10.242914979756943</v>
      </c>
    </row>
    <row r="248" spans="10:15" x14ac:dyDescent="0.2">
      <c r="J248" s="128">
        <f t="shared" si="19"/>
        <v>0.37410187695687214</v>
      </c>
      <c r="K248" s="128">
        <f t="shared" si="20"/>
        <v>1.3001294702672166</v>
      </c>
      <c r="L248" s="128">
        <f t="shared" si="21"/>
        <v>2.0723827205765359</v>
      </c>
      <c r="M248" s="128">
        <f t="shared" si="22"/>
        <v>3.5570283844027339</v>
      </c>
      <c r="N248" s="1">
        <f t="shared" si="24"/>
        <v>49.500000000000348</v>
      </c>
      <c r="O248" s="128">
        <f t="shared" si="23"/>
        <v>10.202020202020059</v>
      </c>
    </row>
    <row r="249" spans="10:15" x14ac:dyDescent="0.2">
      <c r="J249" s="128">
        <f t="shared" si="19"/>
        <v>0.37793961105166751</v>
      </c>
      <c r="K249" s="128">
        <f t="shared" si="20"/>
        <v>1.3079325425237802</v>
      </c>
      <c r="L249" s="128">
        <f t="shared" si="21"/>
        <v>2.0825130358559112</v>
      </c>
      <c r="M249" s="128">
        <f t="shared" si="22"/>
        <v>3.5705932721014735</v>
      </c>
      <c r="N249" s="1">
        <f t="shared" si="24"/>
        <v>49.60000000000035</v>
      </c>
      <c r="O249" s="128">
        <f t="shared" si="23"/>
        <v>10.161290322580502</v>
      </c>
    </row>
    <row r="250" spans="10:15" x14ac:dyDescent="0.2">
      <c r="J250" s="128">
        <f t="shared" si="19"/>
        <v>0.38179287053657662</v>
      </c>
      <c r="K250" s="128">
        <f t="shared" si="20"/>
        <v>1.31574821050369</v>
      </c>
      <c r="L250" s="128">
        <f t="shared" si="21"/>
        <v>2.0926521934830871</v>
      </c>
      <c r="M250" s="128">
        <f t="shared" si="22"/>
        <v>3.5841591094829566</v>
      </c>
      <c r="N250" s="1">
        <f t="shared" si="24"/>
        <v>49.700000000000351</v>
      </c>
      <c r="O250" s="128">
        <f t="shared" si="23"/>
        <v>10.120724346076315</v>
      </c>
    </row>
    <row r="251" spans="10:15" x14ac:dyDescent="0.2">
      <c r="J251" s="128">
        <f t="shared" si="19"/>
        <v>0.38566161977254165</v>
      </c>
      <c r="K251" s="128">
        <f t="shared" si="20"/>
        <v>1.3235764277913735</v>
      </c>
      <c r="L251" s="128">
        <f t="shared" si="21"/>
        <v>2.1028001441413511</v>
      </c>
      <c r="M251" s="128">
        <f t="shared" si="22"/>
        <v>3.5977258522249715</v>
      </c>
      <c r="N251" s="1">
        <f t="shared" si="24"/>
        <v>49.800000000000352</v>
      </c>
      <c r="O251" s="128">
        <f t="shared" si="23"/>
        <v>10.080321285140421</v>
      </c>
    </row>
    <row r="252" spans="10:15" x14ac:dyDescent="0.2">
      <c r="J252" s="128">
        <f t="shared" si="19"/>
        <v>0.38954582355055195</v>
      </c>
      <c r="K252" s="128">
        <f t="shared" si="20"/>
        <v>1.3314171483696431</v>
      </c>
      <c r="L252" s="128">
        <f t="shared" si="21"/>
        <v>2.1129568389097364</v>
      </c>
      <c r="M252" s="128">
        <f t="shared" si="22"/>
        <v>3.6112934563963663</v>
      </c>
      <c r="N252" s="1">
        <f t="shared" si="24"/>
        <v>49.900000000000354</v>
      </c>
      <c r="O252" s="128">
        <f t="shared" si="23"/>
        <v>10.0400801603205</v>
      </c>
    </row>
    <row r="253" spans="10:15" x14ac:dyDescent="0.2">
      <c r="J253" s="128">
        <f t="shared" si="19"/>
        <v>0.39344544708779083</v>
      </c>
      <c r="K253" s="128">
        <f t="shared" si="20"/>
        <v>1.3392703266157331</v>
      </c>
      <c r="L253" s="128">
        <f t="shared" si="21"/>
        <v>2.123122229259061</v>
      </c>
      <c r="M253" s="128">
        <f t="shared" si="22"/>
        <v>3.6248618784530864</v>
      </c>
      <c r="N253" s="1">
        <f t="shared" si="24"/>
        <v>50.000000000000355</v>
      </c>
      <c r="O253" s="128">
        <f t="shared" si="23"/>
        <v>9.9999999999998579</v>
      </c>
    </row>
    <row r="254" spans="10:15" x14ac:dyDescent="0.2">
      <c r="J254" s="128">
        <f t="shared" si="19"/>
        <v>0.39736045602383585</v>
      </c>
      <c r="K254" s="128">
        <f t="shared" si="20"/>
        <v>1.3471359172973998</v>
      </c>
      <c r="L254" s="128">
        <f t="shared" si="21"/>
        <v>2.1332962670480184</v>
      </c>
      <c r="M254" s="128">
        <f t="shared" si="22"/>
        <v>3.6384310752342741</v>
      </c>
      <c r="N254" s="1">
        <f t="shared" si="24"/>
        <v>50.100000000000357</v>
      </c>
      <c r="O254" s="128">
        <f t="shared" si="23"/>
        <v>9.9600798403192208</v>
      </c>
    </row>
    <row r="255" spans="10:15" x14ac:dyDescent="0.2">
      <c r="J255" s="128">
        <f t="shared" si="19"/>
        <v>0.40129081641690301</v>
      </c>
      <c r="K255" s="128">
        <f t="shared" si="20"/>
        <v>1.3550138755690582</v>
      </c>
      <c r="L255" s="128">
        <f t="shared" si="21"/>
        <v>2.1434789045193194</v>
      </c>
      <c r="M255" s="128">
        <f t="shared" si="22"/>
        <v>3.6520010039584148</v>
      </c>
      <c r="N255" s="1">
        <f t="shared" si="24"/>
        <v>50.200000000000358</v>
      </c>
      <c r="O255" s="128">
        <f t="shared" si="23"/>
        <v>9.9203187250994596</v>
      </c>
    </row>
    <row r="256" spans="10:15" x14ac:dyDescent="0.2">
      <c r="J256" s="128">
        <f t="shared" si="19"/>
        <v>0.40523649474013607</v>
      </c>
      <c r="K256" s="128">
        <f t="shared" si="20"/>
        <v>1.3629041569679665</v>
      </c>
      <c r="L256" s="128">
        <f t="shared" si="21"/>
        <v>2.1536700942958653</v>
      </c>
      <c r="M256" s="128">
        <f t="shared" si="22"/>
        <v>3.6655716222195158</v>
      </c>
      <c r="N256" s="1">
        <f t="shared" si="24"/>
        <v>50.30000000000036</v>
      </c>
      <c r="O256" s="128">
        <f t="shared" si="23"/>
        <v>9.8807157057652653</v>
      </c>
    </row>
    <row r="257" spans="10:15" x14ac:dyDescent="0.2">
      <c r="J257" s="128">
        <f t="shared" si="19"/>
        <v>0.40919745787794654</v>
      </c>
      <c r="K257" s="128">
        <f t="shared" si="20"/>
        <v>1.3708067174104606</v>
      </c>
      <c r="L257" s="128">
        <f t="shared" si="21"/>
        <v>2.163869789376986</v>
      </c>
      <c r="M257" s="128">
        <f t="shared" si="22"/>
        <v>3.6791428879833497</v>
      </c>
      <c r="N257" s="1">
        <f t="shared" si="24"/>
        <v>50.400000000000361</v>
      </c>
      <c r="O257" s="128">
        <f t="shared" si="23"/>
        <v>9.8412698412696997</v>
      </c>
    </row>
    <row r="258" spans="10:15" x14ac:dyDescent="0.2">
      <c r="J258" s="128">
        <f t="shared" si="19"/>
        <v>0.41317367312239389</v>
      </c>
      <c r="K258" s="128">
        <f t="shared" si="20"/>
        <v>1.3787215131882267</v>
      </c>
      <c r="L258" s="128">
        <f t="shared" si="21"/>
        <v>2.1740779431347064</v>
      </c>
      <c r="M258" s="128">
        <f t="shared" si="22"/>
        <v>3.6927147595837275</v>
      </c>
      <c r="N258" s="1">
        <f t="shared" si="24"/>
        <v>50.500000000000362</v>
      </c>
      <c r="O258" s="128">
        <f t="shared" si="23"/>
        <v>9.8019801980196597</v>
      </c>
    </row>
    <row r="259" spans="10:15" x14ac:dyDescent="0.2">
      <c r="J259" s="128">
        <f t="shared" ref="J259:J322" si="25">IF(D$5&gt;0.2*($O259),(D$5-0.2*($O259))^2/(D$5+0.8*($O259)),0)</f>
        <v>0.41716510816961355</v>
      </c>
      <c r="K259" s="128">
        <f t="shared" ref="K259:K322" si="26">IF(E$5&gt;0.2*($O259),(E$5-0.2*($O259))^2/(E$5+0.8*($O259)),0)</f>
        <v>1.3866485009646241</v>
      </c>
      <c r="L259" s="128">
        <f t="shared" ref="L259:L322" si="27">IF(F$5&gt;0.2*($O259),(F$5-0.2*($O259))^2/(F$5+0.8*($O259)),0)</f>
        <v>2.1842945093100661</v>
      </c>
      <c r="M259" s="128">
        <f t="shared" ref="M259:M322" si="28">IF(G$5&gt;0.2*($O259),(G$5-0.2*($O259))^2/(G$5+0.8*($O259)),0)</f>
        <v>3.7062871957188213</v>
      </c>
      <c r="N259" s="1">
        <f t="shared" si="24"/>
        <v>50.600000000000364</v>
      </c>
      <c r="O259" s="128">
        <f t="shared" ref="O259:O322" si="29">IF(N259&gt;0,1000/N259-10,1000)</f>
        <v>9.762845849802229</v>
      </c>
    </row>
    <row r="260" spans="10:15" x14ac:dyDescent="0.2">
      <c r="J260" s="128">
        <f t="shared" si="25"/>
        <v>0.42117173111628747</v>
      </c>
      <c r="K260" s="128">
        <f t="shared" si="26"/>
        <v>1.3945876377710487</v>
      </c>
      <c r="L260" s="128">
        <f t="shared" si="27"/>
        <v>2.1945194420094816</v>
      </c>
      <c r="M260" s="128">
        <f t="shared" si="28"/>
        <v>3.7198601554475328</v>
      </c>
      <c r="N260" s="1">
        <f t="shared" ref="N260:N323" si="30">N259+0.1</f>
        <v>50.700000000000365</v>
      </c>
      <c r="O260" s="128">
        <f t="shared" si="29"/>
        <v>9.7238658777118907</v>
      </c>
    </row>
    <row r="261" spans="10:15" x14ac:dyDescent="0.2">
      <c r="J261" s="128">
        <f t="shared" si="25"/>
        <v>0.42519351045615911</v>
      </c>
      <c r="K261" s="128">
        <f t="shared" si="26"/>
        <v>1.4025388810033392</v>
      </c>
      <c r="L261" s="128">
        <f t="shared" si="27"/>
        <v>2.2047526957011487</v>
      </c>
      <c r="M261" s="128">
        <f t="shared" si="28"/>
        <v>3.7334335981859024</v>
      </c>
      <c r="N261" s="1">
        <f t="shared" si="30"/>
        <v>50.800000000000367</v>
      </c>
      <c r="O261" s="128">
        <f t="shared" si="29"/>
        <v>9.6850393700785986</v>
      </c>
    </row>
    <row r="262" spans="10:15" x14ac:dyDescent="0.2">
      <c r="J262" s="128">
        <f t="shared" si="25"/>
        <v>0.42923041507658882</v>
      </c>
      <c r="K262" s="128">
        <f t="shared" si="26"/>
        <v>1.4105021884182249</v>
      </c>
      <c r="L262" s="128">
        <f t="shared" si="27"/>
        <v>2.2149942252114863</v>
      </c>
      <c r="M262" s="128">
        <f t="shared" si="28"/>
        <v>3.7470074837035567</v>
      </c>
      <c r="N262" s="1">
        <f t="shared" si="30"/>
        <v>50.900000000000368</v>
      </c>
      <c r="O262" s="128">
        <f t="shared" si="29"/>
        <v>9.6463654223967161</v>
      </c>
    </row>
    <row r="263" spans="10:15" x14ac:dyDescent="0.2">
      <c r="J263" s="128">
        <f t="shared" si="25"/>
        <v>0.43328241425515551</v>
      </c>
      <c r="K263" s="128">
        <f t="shared" si="26"/>
        <v>1.4184775181298206</v>
      </c>
      <c r="L263" s="128">
        <f t="shared" si="27"/>
        <v>2.2252439857216308</v>
      </c>
      <c r="M263" s="128">
        <f t="shared" si="28"/>
        <v>3.7605817721202079</v>
      </c>
      <c r="N263" s="1">
        <f t="shared" si="30"/>
        <v>51.000000000000369</v>
      </c>
      <c r="O263" s="128">
        <f t="shared" si="29"/>
        <v>9.6078431372547612</v>
      </c>
    </row>
    <row r="264" spans="10:15" x14ac:dyDescent="0.2">
      <c r="J264" s="128">
        <f t="shared" si="25"/>
        <v>0.43734947765629595</v>
      </c>
      <c r="K264" s="128">
        <f t="shared" si="26"/>
        <v>1.4264648286061543</v>
      </c>
      <c r="L264" s="128">
        <f t="shared" si="27"/>
        <v>2.2355019327639565</v>
      </c>
      <c r="M264" s="128">
        <f t="shared" si="28"/>
        <v>3.7741564239021841</v>
      </c>
      <c r="N264" s="1">
        <f t="shared" si="30"/>
        <v>51.100000000000371</v>
      </c>
      <c r="O264" s="128">
        <f t="shared" si="29"/>
        <v>9.5694716242660043</v>
      </c>
    </row>
    <row r="265" spans="10:15" x14ac:dyDescent="0.2">
      <c r="J265" s="128">
        <f t="shared" si="25"/>
        <v>0.44143157532798827</v>
      </c>
      <c r="K265" s="128">
        <f t="shared" si="26"/>
        <v>1.4344640786657448</v>
      </c>
      <c r="L265" s="128">
        <f t="shared" si="27"/>
        <v>2.2457680222186562</v>
      </c>
      <c r="M265" s="128">
        <f t="shared" si="28"/>
        <v>3.7877313998590068</v>
      </c>
      <c r="N265" s="1">
        <f t="shared" si="30"/>
        <v>51.200000000000372</v>
      </c>
      <c r="O265" s="128">
        <f t="shared" si="29"/>
        <v>9.5312499999998579</v>
      </c>
    </row>
    <row r="266" spans="10:15" x14ac:dyDescent="0.2">
      <c r="J266" s="128">
        <f t="shared" si="25"/>
        <v>0.44552867769847276</v>
      </c>
      <c r="K266" s="128">
        <f t="shared" si="26"/>
        <v>1.4424752274742101</v>
      </c>
      <c r="L266" s="128">
        <f t="shared" si="27"/>
        <v>2.2560422103103415</v>
      </c>
      <c r="M266" s="128">
        <f t="shared" si="28"/>
        <v>3.8013066611400026</v>
      </c>
      <c r="N266" s="1">
        <f t="shared" si="30"/>
        <v>51.300000000000374</v>
      </c>
      <c r="O266" s="128">
        <f t="shared" si="29"/>
        <v>9.4931773879140877</v>
      </c>
    </row>
    <row r="267" spans="10:15" x14ac:dyDescent="0.2">
      <c r="J267" s="128">
        <f t="shared" si="25"/>
        <v>0.44964075557301653</v>
      </c>
      <c r="K267" s="128">
        <f t="shared" si="26"/>
        <v>1.4504982345409236</v>
      </c>
      <c r="L267" s="128">
        <f t="shared" si="27"/>
        <v>2.2663244536046969</v>
      </c>
      <c r="M267" s="128">
        <f t="shared" si="28"/>
        <v>3.814882169230966</v>
      </c>
      <c r="N267" s="1">
        <f t="shared" si="30"/>
        <v>51.400000000000375</v>
      </c>
      <c r="O267" s="128">
        <f t="shared" si="29"/>
        <v>9.455252918287794</v>
      </c>
    </row>
    <row r="268" spans="10:15" x14ac:dyDescent="0.2">
      <c r="J268" s="128">
        <f t="shared" si="25"/>
        <v>0.45376778013071389</v>
      </c>
      <c r="K268" s="128">
        <f t="shared" si="26"/>
        <v>1.4585330597157034</v>
      </c>
      <c r="L268" s="128">
        <f t="shared" si="27"/>
        <v>2.2766147090051687</v>
      </c>
      <c r="M268" s="128">
        <f t="shared" si="28"/>
        <v>3.8284578859508454</v>
      </c>
      <c r="N268" s="1">
        <f t="shared" si="30"/>
        <v>51.500000000000377</v>
      </c>
      <c r="O268" s="128">
        <f t="shared" si="29"/>
        <v>9.4174757281551962</v>
      </c>
    </row>
    <row r="269" spans="10:15" x14ac:dyDescent="0.2">
      <c r="J269" s="128">
        <f t="shared" si="25"/>
        <v>0.45790972292132964</v>
      </c>
      <c r="K269" s="128">
        <f t="shared" si="26"/>
        <v>1.4665796631855457</v>
      </c>
      <c r="L269" s="128">
        <f t="shared" si="27"/>
        <v>2.2869129337496941</v>
      </c>
      <c r="M269" s="128">
        <f t="shared" si="28"/>
        <v>3.8420337734484771</v>
      </c>
      <c r="N269" s="1">
        <f t="shared" si="30"/>
        <v>51.600000000000378</v>
      </c>
      <c r="O269" s="128">
        <f t="shared" si="29"/>
        <v>9.3798449612401669</v>
      </c>
    </row>
    <row r="270" spans="10:15" x14ac:dyDescent="0.2">
      <c r="J270" s="128">
        <f t="shared" si="25"/>
        <v>0.46206655586217588</v>
      </c>
      <c r="K270" s="128">
        <f t="shared" si="26"/>
        <v>1.4746380054713886</v>
      </c>
      <c r="L270" s="128">
        <f t="shared" si="27"/>
        <v>2.2972190854074586</v>
      </c>
      <c r="M270" s="128">
        <f t="shared" si="28"/>
        <v>3.8556097941993612</v>
      </c>
      <c r="N270" s="1">
        <f t="shared" si="30"/>
        <v>51.700000000000379</v>
      </c>
      <c r="O270" s="128">
        <f t="shared" si="29"/>
        <v>9.3423597678915407</v>
      </c>
    </row>
    <row r="271" spans="10:15" x14ac:dyDescent="0.2">
      <c r="J271" s="128">
        <f t="shared" si="25"/>
        <v>0.46623825123503165</v>
      </c>
      <c r="K271" s="128">
        <f t="shared" si="26"/>
        <v>1.4827080474249223</v>
      </c>
      <c r="L271" s="128">
        <f t="shared" si="27"/>
        <v>2.3075331218757089</v>
      </c>
      <c r="M271" s="128">
        <f t="shared" si="28"/>
        <v>3.8691859110024649</v>
      </c>
      <c r="N271" s="1">
        <f t="shared" si="30"/>
        <v>51.800000000000381</v>
      </c>
      <c r="O271" s="128">
        <f t="shared" si="29"/>
        <v>9.3050193050191616</v>
      </c>
    </row>
    <row r="272" spans="10:15" x14ac:dyDescent="0.2">
      <c r="J272" s="128">
        <f t="shared" si="25"/>
        <v>0.47042478168309543</v>
      </c>
      <c r="K272" s="128">
        <f t="shared" si="26"/>
        <v>1.4907897502254264</v>
      </c>
      <c r="L272" s="128">
        <f t="shared" si="27"/>
        <v>2.3178550013765844</v>
      </c>
      <c r="M272" s="128">
        <f t="shared" si="28"/>
        <v>3.8827620869770612</v>
      </c>
      <c r="N272" s="1">
        <f t="shared" si="30"/>
        <v>51.900000000000382</v>
      </c>
      <c r="O272" s="128">
        <f t="shared" si="29"/>
        <v>9.2678227360306877</v>
      </c>
    </row>
    <row r="273" spans="10:15" x14ac:dyDescent="0.2">
      <c r="J273" s="128">
        <f t="shared" si="25"/>
        <v>0.47462612020798023</v>
      </c>
      <c r="K273" s="128">
        <f t="shared" si="26"/>
        <v>1.4988830753766567</v>
      </c>
      <c r="L273" s="128">
        <f t="shared" si="27"/>
        <v>2.3281846824539985</v>
      </c>
      <c r="M273" s="128">
        <f t="shared" si="28"/>
        <v>3.8963382855596302</v>
      </c>
      <c r="N273" s="1">
        <f t="shared" si="30"/>
        <v>52.000000000000384</v>
      </c>
      <c r="O273" s="128">
        <f t="shared" si="29"/>
        <v>9.2307692307690878</v>
      </c>
    </row>
    <row r="274" spans="10:15" x14ac:dyDescent="0.2">
      <c r="J274" s="128">
        <f t="shared" si="25"/>
        <v>0.47884224016673693</v>
      </c>
      <c r="K274" s="128">
        <f t="shared" si="26"/>
        <v>1.5069879847037495</v>
      </c>
      <c r="L274" s="128">
        <f t="shared" si="27"/>
        <v>2.3385221239705443</v>
      </c>
      <c r="M274" s="128">
        <f t="shared" si="28"/>
        <v>3.9099144705007527</v>
      </c>
      <c r="N274" s="1">
        <f t="shared" si="30"/>
        <v>52.100000000000385</v>
      </c>
      <c r="O274" s="128">
        <f t="shared" si="29"/>
        <v>9.1938579654509134</v>
      </c>
    </row>
    <row r="275" spans="10:15" x14ac:dyDescent="0.2">
      <c r="J275" s="128">
        <f t="shared" si="25"/>
        <v>0.48307311526892283</v>
      </c>
      <c r="K275" s="128">
        <f t="shared" si="26"/>
        <v>1.5151044403501832</v>
      </c>
      <c r="L275" s="128">
        <f t="shared" si="27"/>
        <v>2.3488672851044514</v>
      </c>
      <c r="M275" s="128">
        <f t="shared" si="28"/>
        <v>3.9234906058620753</v>
      </c>
      <c r="N275" s="1">
        <f t="shared" si="30"/>
        <v>52.200000000000387</v>
      </c>
      <c r="O275" s="128">
        <f t="shared" si="29"/>
        <v>9.1570881226052236</v>
      </c>
    </row>
    <row r="276" spans="10:15" x14ac:dyDescent="0.2">
      <c r="J276" s="128">
        <f t="shared" si="25"/>
        <v>0.48731871957369921</v>
      </c>
      <c r="K276" s="128">
        <f t="shared" si="26"/>
        <v>1.5232324047747583</v>
      </c>
      <c r="L276" s="128">
        <f t="shared" si="27"/>
        <v>2.3592201253465599</v>
      </c>
      <c r="M276" s="128">
        <f t="shared" si="28"/>
        <v>3.9370666560133025</v>
      </c>
      <c r="N276" s="1">
        <f t="shared" si="30"/>
        <v>52.300000000000388</v>
      </c>
      <c r="O276" s="128">
        <f t="shared" si="29"/>
        <v>9.1204588910132429</v>
      </c>
    </row>
    <row r="277" spans="10:15" x14ac:dyDescent="0.2">
      <c r="J277" s="128">
        <f t="shared" si="25"/>
        <v>0.49157902748696453</v>
      </c>
      <c r="K277" s="128">
        <f t="shared" si="26"/>
        <v>1.5313718407486159</v>
      </c>
      <c r="L277" s="128">
        <f t="shared" si="27"/>
        <v>2.3695806044973429</v>
      </c>
      <c r="M277" s="128">
        <f t="shared" si="28"/>
        <v>3.9506425856292049</v>
      </c>
      <c r="N277" s="1">
        <f t="shared" si="30"/>
        <v>52.400000000000389</v>
      </c>
      <c r="O277" s="128">
        <f t="shared" si="29"/>
        <v>9.083969465648714</v>
      </c>
    </row>
    <row r="278" spans="10:15" x14ac:dyDescent="0.2">
      <c r="J278" s="128">
        <f t="shared" si="25"/>
        <v>0.49585401375852683</v>
      </c>
      <c r="K278" s="128">
        <f t="shared" si="26"/>
        <v>1.5395227113522971</v>
      </c>
      <c r="L278" s="128">
        <f t="shared" si="27"/>
        <v>2.3799486826639553</v>
      </c>
      <c r="M278" s="128">
        <f t="shared" si="28"/>
        <v>3.9642183596866896</v>
      </c>
      <c r="N278" s="1">
        <f t="shared" si="30"/>
        <v>52.500000000000391</v>
      </c>
      <c r="O278" s="128">
        <f t="shared" si="29"/>
        <v>9.0476190476189053</v>
      </c>
    </row>
    <row r="279" spans="10:15" x14ac:dyDescent="0.2">
      <c r="J279" s="128">
        <f t="shared" si="25"/>
        <v>0.50014365347930223</v>
      </c>
      <c r="K279" s="128">
        <f t="shared" si="26"/>
        <v>1.5476849799728247</v>
      </c>
      <c r="L279" s="128">
        <f t="shared" si="27"/>
        <v>2.3903243202573159</v>
      </c>
      <c r="M279" s="128">
        <f t="shared" si="28"/>
        <v>3.9777939434618848</v>
      </c>
      <c r="N279" s="1">
        <f t="shared" si="30"/>
        <v>52.600000000000392</v>
      </c>
      <c r="O279" s="128">
        <f t="shared" si="29"/>
        <v>9.0114068441063218</v>
      </c>
    </row>
    <row r="280" spans="10:15" x14ac:dyDescent="0.2">
      <c r="J280" s="128">
        <f t="shared" si="25"/>
        <v>0.50444792207855638</v>
      </c>
      <c r="K280" s="128">
        <f t="shared" si="26"/>
        <v>1.5558586103008314</v>
      </c>
      <c r="L280" s="128">
        <f t="shared" si="27"/>
        <v>2.4007074779892328</v>
      </c>
      <c r="M280" s="128">
        <f t="shared" si="28"/>
        <v>3.9913693025272559</v>
      </c>
      <c r="N280" s="1">
        <f t="shared" si="30"/>
        <v>52.700000000000394</v>
      </c>
      <c r="O280" s="128">
        <f t="shared" si="29"/>
        <v>8.9753320683110545</v>
      </c>
    </row>
    <row r="281" spans="10:15" x14ac:dyDescent="0.2">
      <c r="J281" s="128">
        <f t="shared" si="25"/>
        <v>0.50876679532117153</v>
      </c>
      <c r="K281" s="128">
        <f t="shared" si="26"/>
        <v>1.5640435663277077</v>
      </c>
      <c r="L281" s="128">
        <f t="shared" si="27"/>
        <v>2.4110981168695491</v>
      </c>
      <c r="M281" s="128">
        <f t="shared" si="28"/>
        <v>4.0049444027487757</v>
      </c>
      <c r="N281" s="1">
        <f t="shared" si="30"/>
        <v>52.800000000000395</v>
      </c>
      <c r="O281" s="128">
        <f t="shared" si="29"/>
        <v>8.9393939393937991</v>
      </c>
    </row>
    <row r="282" spans="10:15" x14ac:dyDescent="0.2">
      <c r="J282" s="128">
        <f t="shared" si="25"/>
        <v>0.51310024930495046</v>
      </c>
      <c r="K282" s="128">
        <f t="shared" si="26"/>
        <v>1.5722398123427912</v>
      </c>
      <c r="L282" s="128">
        <f t="shared" si="27"/>
        <v>2.4214961982033252</v>
      </c>
      <c r="M282" s="128">
        <f t="shared" si="28"/>
        <v>4.0185192102831051</v>
      </c>
      <c r="N282" s="1">
        <f t="shared" si="30"/>
        <v>52.900000000000396</v>
      </c>
      <c r="O282" s="128">
        <f t="shared" si="29"/>
        <v>8.9035916824195169</v>
      </c>
    </row>
    <row r="283" spans="10:15" x14ac:dyDescent="0.2">
      <c r="J283" s="128">
        <f t="shared" si="25"/>
        <v>0.51744826045794956</v>
      </c>
      <c r="K283" s="128">
        <f t="shared" si="26"/>
        <v>1.5804473129305814</v>
      </c>
      <c r="L283" s="128">
        <f t="shared" si="27"/>
        <v>2.431901683588054</v>
      </c>
      <c r="M283" s="128">
        <f t="shared" si="28"/>
        <v>4.0320936915748087</v>
      </c>
      <c r="N283" s="1">
        <f t="shared" si="30"/>
        <v>53.000000000000398</v>
      </c>
      <c r="O283" s="128">
        <f t="shared" si="29"/>
        <v>8.8679245283017458</v>
      </c>
    </row>
    <row r="284" spans="10:15" x14ac:dyDescent="0.2">
      <c r="J284" s="128">
        <f t="shared" si="25"/>
        <v>0.52181080553584935</v>
      </c>
      <c r="K284" s="128">
        <f t="shared" si="26"/>
        <v>1.5886660329679949</v>
      </c>
      <c r="L284" s="128">
        <f t="shared" si="27"/>
        <v>2.442314534910913</v>
      </c>
      <c r="M284" s="128">
        <f t="shared" si="28"/>
        <v>4.0456678133536155</v>
      </c>
      <c r="N284" s="1">
        <f t="shared" si="30"/>
        <v>53.100000000000399</v>
      </c>
      <c r="O284" s="128">
        <f t="shared" si="29"/>
        <v>8.832391713747505</v>
      </c>
    </row>
    <row r="285" spans="10:15" x14ac:dyDescent="0.2">
      <c r="J285" s="128">
        <f t="shared" si="25"/>
        <v>0.52618786161935005</v>
      </c>
      <c r="K285" s="128">
        <f t="shared" si="26"/>
        <v>1.5968959376216401</v>
      </c>
      <c r="L285" s="128">
        <f t="shared" si="27"/>
        <v>2.452734714346033</v>
      </c>
      <c r="M285" s="128">
        <f t="shared" si="28"/>
        <v>4.0592415426316952</v>
      </c>
      <c r="N285" s="1">
        <f t="shared" si="30"/>
        <v>53.200000000000401</v>
      </c>
      <c r="O285" s="128">
        <f t="shared" si="29"/>
        <v>8.7969924812028673</v>
      </c>
    </row>
    <row r="286" spans="10:15" x14ac:dyDescent="0.2">
      <c r="J286" s="128">
        <f t="shared" si="25"/>
        <v>0.53057940611160259</v>
      </c>
      <c r="K286" s="128">
        <f t="shared" si="26"/>
        <v>1.6051369923451329</v>
      </c>
      <c r="L286" s="128">
        <f t="shared" si="27"/>
        <v>2.4631621843518161</v>
      </c>
      <c r="M286" s="128">
        <f t="shared" si="28"/>
        <v>4.0728148467009744</v>
      </c>
      <c r="N286" s="1">
        <f t="shared" si="30"/>
        <v>53.300000000000402</v>
      </c>
      <c r="O286" s="128">
        <f t="shared" si="29"/>
        <v>8.7617260787991071</v>
      </c>
    </row>
    <row r="287" spans="10:15" x14ac:dyDescent="0.2">
      <c r="J287" s="128">
        <f t="shared" si="25"/>
        <v>0.5349854167356678</v>
      </c>
      <c r="K287" s="128">
        <f t="shared" si="26"/>
        <v>1.6133891628764339</v>
      </c>
      <c r="L287" s="128">
        <f t="shared" si="27"/>
        <v>2.4735969076682629</v>
      </c>
      <c r="M287" s="128">
        <f t="shared" si="28"/>
        <v>4.0863876931304777</v>
      </c>
      <c r="N287" s="1">
        <f t="shared" si="30"/>
        <v>53.400000000000404</v>
      </c>
      <c r="O287" s="128">
        <f t="shared" si="29"/>
        <v>8.7265917602994847</v>
      </c>
    </row>
    <row r="288" spans="10:15" x14ac:dyDescent="0.2">
      <c r="J288" s="128">
        <f t="shared" si="25"/>
        <v>0.53940587153200847</v>
      </c>
      <c r="K288" s="128">
        <f t="shared" si="26"/>
        <v>1.6216524152352234</v>
      </c>
      <c r="L288" s="128">
        <f t="shared" si="27"/>
        <v>2.4840388473143489</v>
      </c>
      <c r="M288" s="128">
        <f t="shared" si="28"/>
        <v>4.0999600497637081</v>
      </c>
      <c r="N288" s="1">
        <f t="shared" si="30"/>
        <v>53.500000000000405</v>
      </c>
      <c r="O288" s="128">
        <f t="shared" si="29"/>
        <v>8.6915887850465872</v>
      </c>
    </row>
    <row r="289" spans="10:15" x14ac:dyDescent="0.2">
      <c r="J289" s="128">
        <f t="shared" si="25"/>
        <v>0.5438407488560093</v>
      </c>
      <c r="K289" s="128">
        <f t="shared" si="26"/>
        <v>1.6299267157203006</v>
      </c>
      <c r="L289" s="128">
        <f t="shared" si="27"/>
        <v>2.4944879665854205</v>
      </c>
      <c r="M289" s="128">
        <f t="shared" si="28"/>
        <v>4.1135318847160383</v>
      </c>
      <c r="N289" s="1">
        <f t="shared" si="30"/>
        <v>53.600000000000406</v>
      </c>
      <c r="O289" s="128">
        <f t="shared" si="29"/>
        <v>8.6567164179103067</v>
      </c>
    </row>
    <row r="290" spans="10:15" x14ac:dyDescent="0.2">
      <c r="J290" s="128">
        <f t="shared" si="25"/>
        <v>0.54829002737552668</v>
      </c>
      <c r="K290" s="128">
        <f t="shared" si="26"/>
        <v>1.6382120309070143</v>
      </c>
      <c r="L290" s="128">
        <f t="shared" si="27"/>
        <v>2.5049442290506212</v>
      </c>
      <c r="M290" s="128">
        <f t="shared" si="28"/>
        <v>4.1271031663721534</v>
      </c>
      <c r="N290" s="1">
        <f t="shared" si="30"/>
        <v>53.700000000000408</v>
      </c>
      <c r="O290" s="128">
        <f t="shared" si="29"/>
        <v>8.6219739292363577</v>
      </c>
    </row>
    <row r="291" spans="10:15" x14ac:dyDescent="0.2">
      <c r="J291" s="128">
        <f t="shared" si="25"/>
        <v>0.55275368606846875</v>
      </c>
      <c r="K291" s="128">
        <f t="shared" si="26"/>
        <v>1.6465083276447197</v>
      </c>
      <c r="L291" s="128">
        <f t="shared" si="27"/>
        <v>2.5154075985503459</v>
      </c>
      <c r="M291" s="128">
        <f t="shared" si="28"/>
        <v>4.1406738633835038</v>
      </c>
      <c r="N291" s="1">
        <f t="shared" si="30"/>
        <v>53.800000000000409</v>
      </c>
      <c r="O291" s="128">
        <f t="shared" si="29"/>
        <v>8.587360594795399</v>
      </c>
    </row>
    <row r="292" spans="10:15" x14ac:dyDescent="0.2">
      <c r="J292" s="128">
        <f t="shared" si="25"/>
        <v>0.55723170422040258</v>
      </c>
      <c r="K292" s="128">
        <f t="shared" si="26"/>
        <v>1.6548155730542669</v>
      </c>
      <c r="L292" s="128">
        <f t="shared" si="27"/>
        <v>2.5258780391937261</v>
      </c>
      <c r="M292" s="128">
        <f t="shared" si="28"/>
        <v>4.1542439446658017</v>
      </c>
      <c r="N292" s="1">
        <f t="shared" si="30"/>
        <v>53.900000000000411</v>
      </c>
      <c r="O292" s="128">
        <f t="shared" si="29"/>
        <v>8.5528756957326983</v>
      </c>
    </row>
    <row r="293" spans="10:15" x14ac:dyDescent="0.2">
      <c r="J293" s="128">
        <f t="shared" si="25"/>
        <v>0.56172406142219189</v>
      </c>
      <c r="K293" s="128">
        <f t="shared" si="26"/>
        <v>1.6631337345255166</v>
      </c>
      <c r="L293" s="128">
        <f t="shared" si="27"/>
        <v>2.5363555153561412</v>
      </c>
      <c r="M293" s="128">
        <f t="shared" si="28"/>
        <v>4.1678133793965308</v>
      </c>
      <c r="N293" s="1">
        <f t="shared" si="30"/>
        <v>54.000000000000412</v>
      </c>
      <c r="O293" s="128">
        <f t="shared" si="29"/>
        <v>8.5185185185183769</v>
      </c>
    </row>
    <row r="294" spans="10:15" x14ac:dyDescent="0.2">
      <c r="J294" s="128">
        <f t="shared" si="25"/>
        <v>0.56623073756766074</v>
      </c>
      <c r="K294" s="128">
        <f t="shared" si="26"/>
        <v>1.67146277971488</v>
      </c>
      <c r="L294" s="128">
        <f t="shared" si="27"/>
        <v>2.5468399916767597</v>
      </c>
      <c r="M294" s="128">
        <f t="shared" si="28"/>
        <v>4.1813821370124931</v>
      </c>
      <c r="N294" s="1">
        <f t="shared" si="30"/>
        <v>54.100000000000414</v>
      </c>
      <c r="O294" s="128">
        <f t="shared" si="29"/>
        <v>8.4842883548981938</v>
      </c>
    </row>
    <row r="295" spans="10:15" x14ac:dyDescent="0.2">
      <c r="J295" s="128">
        <f t="shared" si="25"/>
        <v>0.57075171285128512</v>
      </c>
      <c r="K295" s="128">
        <f t="shared" si="26"/>
        <v>1.6798026765428884</v>
      </c>
      <c r="L295" s="128">
        <f t="shared" si="27"/>
        <v>2.557331433056099</v>
      </c>
      <c r="M295" s="128">
        <f t="shared" si="28"/>
        <v>4.1949501872073851</v>
      </c>
      <c r="N295" s="1">
        <f t="shared" si="30"/>
        <v>54.200000000000415</v>
      </c>
      <c r="O295" s="128">
        <f t="shared" si="29"/>
        <v>8.4501845018448769</v>
      </c>
    </row>
    <row r="296" spans="10:15" x14ac:dyDescent="0.2">
      <c r="J296" s="128">
        <f t="shared" si="25"/>
        <v>0.57528696776591526</v>
      </c>
      <c r="K296" s="128">
        <f t="shared" si="26"/>
        <v>1.6881533931917949</v>
      </c>
      <c r="L296" s="128">
        <f t="shared" si="27"/>
        <v>2.567829804653631</v>
      </c>
      <c r="M296" s="128">
        <f t="shared" si="28"/>
        <v>4.2085174999293855</v>
      </c>
      <c r="N296" s="1">
        <f t="shared" si="30"/>
        <v>54.300000000000416</v>
      </c>
      <c r="O296" s="128">
        <f t="shared" si="29"/>
        <v>8.4162062615099877</v>
      </c>
    </row>
    <row r="297" spans="10:15" x14ac:dyDescent="0.2">
      <c r="J297" s="128">
        <f t="shared" si="25"/>
        <v>0.57983648310052061</v>
      </c>
      <c r="K297" s="128">
        <f t="shared" si="26"/>
        <v>1.6965148981031917</v>
      </c>
      <c r="L297" s="128">
        <f t="shared" si="27"/>
        <v>2.5783350718853901</v>
      </c>
      <c r="M297" s="128">
        <f t="shared" si="28"/>
        <v>4.2220840453787956</v>
      </c>
      <c r="N297" s="1">
        <f t="shared" si="30"/>
        <v>54.400000000000418</v>
      </c>
      <c r="O297" s="128">
        <f t="shared" si="29"/>
        <v>8.3823529411763289</v>
      </c>
    </row>
    <row r="298" spans="10:15" x14ac:dyDescent="0.2">
      <c r="J298" s="128">
        <f t="shared" si="25"/>
        <v>0.58440023993796253</v>
      </c>
      <c r="K298" s="128">
        <f t="shared" si="26"/>
        <v>1.7048871599756619</v>
      </c>
      <c r="L298" s="128">
        <f t="shared" si="27"/>
        <v>2.5888472004216259</v>
      </c>
      <c r="M298" s="128">
        <f t="shared" si="28"/>
        <v>4.2356497940056776</v>
      </c>
      <c r="N298" s="1">
        <f t="shared" si="30"/>
        <v>54.500000000000419</v>
      </c>
      <c r="O298" s="128">
        <f t="shared" si="29"/>
        <v>8.3486238532108672</v>
      </c>
    </row>
    <row r="299" spans="10:15" x14ac:dyDescent="0.2">
      <c r="J299" s="128">
        <f t="shared" si="25"/>
        <v>0.58897821965279562</v>
      </c>
      <c r="K299" s="128">
        <f t="shared" si="26"/>
        <v>1.7132701477624546</v>
      </c>
      <c r="L299" s="128">
        <f t="shared" si="27"/>
        <v>2.5993661561844732</v>
      </c>
      <c r="M299" s="128">
        <f t="shared" si="28"/>
        <v>4.2492147165075362</v>
      </c>
      <c r="N299" s="1">
        <f t="shared" si="30"/>
        <v>54.600000000000421</v>
      </c>
      <c r="O299" s="128">
        <f t="shared" si="29"/>
        <v>8.3150183150181753</v>
      </c>
    </row>
    <row r="300" spans="10:15" x14ac:dyDescent="0.2">
      <c r="J300" s="128">
        <f t="shared" si="25"/>
        <v>0.59357040390909332</v>
      </c>
      <c r="K300" s="128">
        <f t="shared" si="26"/>
        <v>1.7216638306691863</v>
      </c>
      <c r="L300" s="128">
        <f t="shared" si="27"/>
        <v>2.6098919053456515</v>
      </c>
      <c r="M300" s="128">
        <f t="shared" si="28"/>
        <v>4.2627787838270264</v>
      </c>
      <c r="N300" s="1">
        <f t="shared" si="30"/>
        <v>54.700000000000422</v>
      </c>
      <c r="O300" s="128">
        <f t="shared" si="29"/>
        <v>8.2815356489943746</v>
      </c>
    </row>
    <row r="301" spans="10:15" x14ac:dyDescent="0.2">
      <c r="J301" s="128">
        <f t="shared" si="25"/>
        <v>0.59817677465829799</v>
      </c>
      <c r="K301" s="128">
        <f t="shared" si="26"/>
        <v>1.7300681781515643</v>
      </c>
      <c r="L301" s="128">
        <f t="shared" si="27"/>
        <v>2.6204244143241846</v>
      </c>
      <c r="M301" s="128">
        <f t="shared" si="28"/>
        <v>4.2763419671496727</v>
      </c>
      <c r="N301" s="1">
        <f t="shared" si="30"/>
        <v>54.800000000000423</v>
      </c>
      <c r="O301" s="128">
        <f t="shared" si="29"/>
        <v>8.2481751824816101</v>
      </c>
    </row>
    <row r="302" spans="10:15" x14ac:dyDescent="0.2">
      <c r="J302" s="128">
        <f t="shared" si="25"/>
        <v>0.60279731413710014</v>
      </c>
      <c r="K302" s="128">
        <f t="shared" si="26"/>
        <v>1.7384831599131414</v>
      </c>
      <c r="L302" s="128">
        <f t="shared" si="27"/>
        <v>2.6309636497841522</v>
      </c>
      <c r="M302" s="128">
        <f t="shared" si="28"/>
        <v>4.2899042379016246</v>
      </c>
      <c r="N302" s="1">
        <f t="shared" si="30"/>
        <v>54.900000000000425</v>
      </c>
      <c r="O302" s="128">
        <f t="shared" si="29"/>
        <v>8.2149362477229921</v>
      </c>
    </row>
    <row r="303" spans="10:15" x14ac:dyDescent="0.2">
      <c r="J303" s="128">
        <f t="shared" si="25"/>
        <v>0.60743200486533822</v>
      </c>
      <c r="K303" s="128">
        <f t="shared" si="26"/>
        <v>1.7469087459030888</v>
      </c>
      <c r="L303" s="128">
        <f t="shared" si="27"/>
        <v>2.6415095786324598</v>
      </c>
      <c r="M303" s="128">
        <f t="shared" si="28"/>
        <v>4.3034655677474376</v>
      </c>
      <c r="N303" s="1">
        <f t="shared" si="30"/>
        <v>55.000000000000426</v>
      </c>
      <c r="O303" s="128">
        <f t="shared" si="29"/>
        <v>8.1818181818180413</v>
      </c>
    </row>
    <row r="304" spans="10:15" x14ac:dyDescent="0.2">
      <c r="J304" s="128">
        <f t="shared" si="25"/>
        <v>0.61208082964392718</v>
      </c>
      <c r="K304" s="128">
        <f t="shared" si="26"/>
        <v>1.7553449063139963</v>
      </c>
      <c r="L304" s="128">
        <f t="shared" si="27"/>
        <v>2.6520621680166334</v>
      </c>
      <c r="M304" s="128">
        <f t="shared" si="28"/>
        <v>4.3170259285878751</v>
      </c>
      <c r="N304" s="1">
        <f t="shared" si="30"/>
        <v>55.100000000000428</v>
      </c>
      <c r="O304" s="128">
        <f t="shared" si="29"/>
        <v>8.1488203266786243</v>
      </c>
    </row>
    <row r="305" spans="10:15" x14ac:dyDescent="0.2">
      <c r="J305" s="128">
        <f t="shared" si="25"/>
        <v>0.61674377155280802</v>
      </c>
      <c r="K305" s="128">
        <f t="shared" si="26"/>
        <v>1.7637916115796961</v>
      </c>
      <c r="L305" s="128">
        <f t="shared" si="27"/>
        <v>2.6626213853226459</v>
      </c>
      <c r="M305" s="128">
        <f t="shared" si="28"/>
        <v>4.3305852925577275</v>
      </c>
      <c r="N305" s="1">
        <f t="shared" si="30"/>
        <v>55.200000000000429</v>
      </c>
      <c r="O305" s="128">
        <f t="shared" si="29"/>
        <v>8.1159420289853657</v>
      </c>
    </row>
    <row r="306" spans="10:15" x14ac:dyDescent="0.2">
      <c r="J306" s="128">
        <f t="shared" si="25"/>
        <v>0.62142081394892412</v>
      </c>
      <c r="K306" s="128">
        <f t="shared" si="26"/>
        <v>1.7722488323731094</v>
      </c>
      <c r="L306" s="128">
        <f t="shared" si="27"/>
        <v>2.6731871981727537</v>
      </c>
      <c r="M306" s="128">
        <f t="shared" si="28"/>
        <v>4.3441436320236635</v>
      </c>
      <c r="N306" s="1">
        <f t="shared" si="30"/>
        <v>55.300000000000431</v>
      </c>
      <c r="O306" s="128">
        <f t="shared" si="29"/>
        <v>8.0831826401445248</v>
      </c>
    </row>
    <row r="307" spans="10:15" x14ac:dyDescent="0.2">
      <c r="J307" s="128">
        <f t="shared" si="25"/>
        <v>0.62611194046422058</v>
      </c>
      <c r="K307" s="128">
        <f t="shared" si="26"/>
        <v>1.7807165396041187</v>
      </c>
      <c r="L307" s="128">
        <f t="shared" si="27"/>
        <v>2.6837595744233704</v>
      </c>
      <c r="M307" s="128">
        <f t="shared" si="28"/>
        <v>4.357700919582113</v>
      </c>
      <c r="N307" s="1">
        <f t="shared" si="30"/>
        <v>55.400000000000432</v>
      </c>
      <c r="O307" s="128">
        <f t="shared" si="29"/>
        <v>8.050541516245346</v>
      </c>
    </row>
    <row r="308" spans="10:15" x14ac:dyDescent="0.2">
      <c r="J308" s="128">
        <f t="shared" si="25"/>
        <v>0.63081713500366632</v>
      </c>
      <c r="K308" s="128">
        <f t="shared" si="26"/>
        <v>1.7891947044174612</v>
      </c>
      <c r="L308" s="128">
        <f t="shared" si="27"/>
        <v>2.6943384821629577</v>
      </c>
      <c r="M308" s="128">
        <f t="shared" si="28"/>
        <v>4.3712571280571426</v>
      </c>
      <c r="N308" s="1">
        <f t="shared" si="30"/>
        <v>55.500000000000433</v>
      </c>
      <c r="O308" s="128">
        <f t="shared" si="29"/>
        <v>8.0180180180178766</v>
      </c>
    </row>
    <row r="309" spans="10:15" x14ac:dyDescent="0.2">
      <c r="J309" s="128">
        <f t="shared" si="25"/>
        <v>0.63553638174330074</v>
      </c>
      <c r="K309" s="128">
        <f t="shared" si="26"/>
        <v>1.7976832981906423</v>
      </c>
      <c r="L309" s="128">
        <f t="shared" si="27"/>
        <v>2.7049238897099297</v>
      </c>
      <c r="M309" s="128">
        <f t="shared" si="28"/>
        <v>4.3848122304983947</v>
      </c>
      <c r="N309" s="1">
        <f t="shared" si="30"/>
        <v>55.600000000000435</v>
      </c>
      <c r="O309" s="128">
        <f t="shared" si="29"/>
        <v>7.9856115107912267</v>
      </c>
    </row>
    <row r="310" spans="10:15" x14ac:dyDescent="0.2">
      <c r="J310" s="128">
        <f t="shared" si="25"/>
        <v>0.64026966512830297</v>
      </c>
      <c r="K310" s="128">
        <f t="shared" si="26"/>
        <v>1.8061822925318811</v>
      </c>
      <c r="L310" s="128">
        <f t="shared" si="27"/>
        <v>2.715515765610601</v>
      </c>
      <c r="M310" s="128">
        <f t="shared" si="28"/>
        <v>4.3983662001790131</v>
      </c>
      <c r="N310" s="1">
        <f t="shared" si="30"/>
        <v>55.700000000000436</v>
      </c>
      <c r="O310" s="128">
        <f t="shared" si="29"/>
        <v>7.9533213644522824</v>
      </c>
    </row>
    <row r="311" spans="10:15" x14ac:dyDescent="0.2">
      <c r="J311" s="128">
        <f t="shared" si="25"/>
        <v>0.64501696987108115</v>
      </c>
      <c r="K311" s="128">
        <f t="shared" si="26"/>
        <v>1.8146916592780613</v>
      </c>
      <c r="L311" s="128">
        <f t="shared" si="27"/>
        <v>2.7261140786371332</v>
      </c>
      <c r="M311" s="128">
        <f t="shared" si="28"/>
        <v>4.4119190105936168</v>
      </c>
      <c r="N311" s="1">
        <f t="shared" si="30"/>
        <v>55.800000000000438</v>
      </c>
      <c r="O311" s="128">
        <f t="shared" si="29"/>
        <v>7.9211469534048788</v>
      </c>
    </row>
    <row r="312" spans="10:15" x14ac:dyDescent="0.2">
      <c r="J312" s="128">
        <f t="shared" si="25"/>
        <v>0.64977828094939194</v>
      </c>
      <c r="K312" s="128">
        <f t="shared" si="26"/>
        <v>1.8232113704927273</v>
      </c>
      <c r="L312" s="128">
        <f t="shared" si="27"/>
        <v>2.7367187977855272</v>
      </c>
      <c r="M312" s="128">
        <f t="shared" si="28"/>
        <v>4.4254706354562776</v>
      </c>
      <c r="N312" s="1">
        <f t="shared" si="30"/>
        <v>55.900000000000439</v>
      </c>
      <c r="O312" s="128">
        <f t="shared" si="29"/>
        <v>7.8890876565293766</v>
      </c>
    </row>
    <row r="313" spans="10:15" x14ac:dyDescent="0.2">
      <c r="J313" s="128">
        <f t="shared" si="25"/>
        <v>0.65455358360447102</v>
      </c>
      <c r="K313" s="128">
        <f t="shared" si="26"/>
        <v>1.8317413984640776</v>
      </c>
      <c r="L313" s="128">
        <f t="shared" si="27"/>
        <v>2.7473298922736111</v>
      </c>
      <c r="M313" s="128">
        <f t="shared" si="28"/>
        <v>4.4390210486985282</v>
      </c>
      <c r="N313" s="1">
        <f t="shared" si="30"/>
        <v>56.000000000000441</v>
      </c>
      <c r="O313" s="128">
        <f t="shared" si="29"/>
        <v>7.8571428571427155</v>
      </c>
    </row>
    <row r="314" spans="10:15" x14ac:dyDescent="0.2">
      <c r="J314" s="128">
        <f t="shared" si="25"/>
        <v>0.65934286333919401</v>
      </c>
      <c r="K314" s="128">
        <f t="shared" si="26"/>
        <v>1.8402817157029963</v>
      </c>
      <c r="L314" s="128">
        <f t="shared" si="27"/>
        <v>2.7579473315390737</v>
      </c>
      <c r="M314" s="128">
        <f t="shared" si="28"/>
        <v>4.4525702244673884</v>
      </c>
      <c r="N314" s="1">
        <f t="shared" si="30"/>
        <v>56.100000000000442</v>
      </c>
      <c r="O314" s="128">
        <f t="shared" si="29"/>
        <v>7.8253119429588622</v>
      </c>
    </row>
    <row r="315" spans="10:15" x14ac:dyDescent="0.2">
      <c r="J315" s="128">
        <f t="shared" si="25"/>
        <v>0.66414610591625822</v>
      </c>
      <c r="K315" s="128">
        <f t="shared" si="26"/>
        <v>1.8488322949411005</v>
      </c>
      <c r="L315" s="128">
        <f t="shared" si="27"/>
        <v>2.7685710852375043</v>
      </c>
      <c r="M315" s="128">
        <f t="shared" si="28"/>
        <v>4.4661181371234262</v>
      </c>
      <c r="N315" s="1">
        <f t="shared" si="30"/>
        <v>56.200000000000443</v>
      </c>
      <c r="O315" s="128">
        <f t="shared" si="29"/>
        <v>7.7935943060496804</v>
      </c>
    </row>
    <row r="316" spans="10:15" x14ac:dyDescent="0.2">
      <c r="J316" s="128">
        <f t="shared" si="25"/>
        <v>0.66896329735638027</v>
      </c>
      <c r="K316" s="128">
        <f t="shared" si="26"/>
        <v>1.8573931091288067</v>
      </c>
      <c r="L316" s="128">
        <f t="shared" si="27"/>
        <v>2.779201123240457</v>
      </c>
      <c r="M316" s="128">
        <f t="shared" si="28"/>
        <v>4.4796647612388076</v>
      </c>
      <c r="N316" s="1">
        <f t="shared" si="30"/>
        <v>56.300000000000445</v>
      </c>
      <c r="O316" s="128">
        <f t="shared" si="29"/>
        <v>7.7619893428062525</v>
      </c>
    </row>
    <row r="317" spans="10:15" x14ac:dyDescent="0.2">
      <c r="J317" s="128">
        <f t="shared" si="25"/>
        <v>0.67379442393652056</v>
      </c>
      <c r="K317" s="128">
        <f t="shared" si="26"/>
        <v>1.8659641314334197</v>
      </c>
      <c r="L317" s="128">
        <f t="shared" si="27"/>
        <v>2.7898374156335373</v>
      </c>
      <c r="M317" s="128">
        <f t="shared" si="28"/>
        <v>4.4932100715954046</v>
      </c>
      <c r="N317" s="1">
        <f t="shared" si="30"/>
        <v>56.400000000000446</v>
      </c>
      <c r="O317" s="128">
        <f t="shared" si="29"/>
        <v>7.7304964539005674</v>
      </c>
    </row>
    <row r="318" spans="10:15" x14ac:dyDescent="0.2">
      <c r="J318" s="128">
        <f t="shared" si="25"/>
        <v>0.6786394721881267</v>
      </c>
      <c r="K318" s="128">
        <f t="shared" si="26"/>
        <v>1.8745453352372425</v>
      </c>
      <c r="L318" s="128">
        <f t="shared" si="27"/>
        <v>2.8004799327145076</v>
      </c>
      <c r="M318" s="128">
        <f t="shared" si="28"/>
        <v>4.5067540431828954</v>
      </c>
      <c r="N318" s="1">
        <f t="shared" si="30"/>
        <v>56.500000000000448</v>
      </c>
      <c r="O318" s="128">
        <f t="shared" si="29"/>
        <v>7.6991150442476481</v>
      </c>
    </row>
    <row r="319" spans="10:15" x14ac:dyDescent="0.2">
      <c r="J319" s="128">
        <f t="shared" si="25"/>
        <v>0.68349842889539703</v>
      </c>
      <c r="K319" s="128">
        <f t="shared" si="26"/>
        <v>1.8831366941357071</v>
      </c>
      <c r="L319" s="128">
        <f t="shared" si="27"/>
        <v>2.8111286449914177</v>
      </c>
      <c r="M319" s="128">
        <f t="shared" si="28"/>
        <v>4.5202966511969001</v>
      </c>
      <c r="N319" s="1">
        <f t="shared" si="30"/>
        <v>56.600000000000449</v>
      </c>
      <c r="O319" s="128">
        <f t="shared" si="29"/>
        <v>7.667844522968057</v>
      </c>
    </row>
    <row r="320" spans="10:15" x14ac:dyDescent="0.2">
      <c r="J320" s="128">
        <f t="shared" si="25"/>
        <v>0.6883712810935636</v>
      </c>
      <c r="K320" s="128">
        <f t="shared" si="26"/>
        <v>1.8917381819355168</v>
      </c>
      <c r="L320" s="128">
        <f t="shared" si="27"/>
        <v>2.8217835231807369</v>
      </c>
      <c r="M320" s="128">
        <f t="shared" si="28"/>
        <v>4.5338378710371297</v>
      </c>
      <c r="N320" s="1">
        <f t="shared" si="30"/>
        <v>56.70000000000045</v>
      </c>
      <c r="O320" s="128">
        <f t="shared" si="29"/>
        <v>7.6366843033508296</v>
      </c>
    </row>
    <row r="321" spans="10:15" x14ac:dyDescent="0.2">
      <c r="J321" s="128">
        <f t="shared" si="25"/>
        <v>0.69325801606719928</v>
      </c>
      <c r="K321" s="128">
        <f t="shared" si="26"/>
        <v>1.9003497726528231</v>
      </c>
      <c r="L321" s="128">
        <f t="shared" si="27"/>
        <v>2.8324445382055372</v>
      </c>
      <c r="M321" s="128">
        <f t="shared" si="28"/>
        <v>4.5473776783055557</v>
      </c>
      <c r="N321" s="1">
        <f t="shared" si="30"/>
        <v>56.800000000000452</v>
      </c>
      <c r="O321" s="128">
        <f t="shared" si="29"/>
        <v>7.6056338028167616</v>
      </c>
    </row>
    <row r="322" spans="10:15" x14ac:dyDescent="0.2">
      <c r="J322" s="128">
        <f t="shared" si="25"/>
        <v>0.69815862134853945</v>
      </c>
      <c r="K322" s="128">
        <f t="shared" si="26"/>
        <v>1.9089714405114091</v>
      </c>
      <c r="L322" s="128">
        <f t="shared" si="27"/>
        <v>2.8431116611936642</v>
      </c>
      <c r="M322" s="128">
        <f t="shared" si="28"/>
        <v>4.5609160488046037</v>
      </c>
      <c r="N322" s="1">
        <f t="shared" si="30"/>
        <v>56.900000000000453</v>
      </c>
      <c r="O322" s="128">
        <f t="shared" si="29"/>
        <v>7.5746924428821103</v>
      </c>
    </row>
    <row r="323" spans="10:15" x14ac:dyDescent="0.2">
      <c r="J323" s="128">
        <f t="shared" ref="J323:J386" si="31">IF(D$5&gt;0.2*($O323),(D$5-0.2*($O323))^2/(D$5+0.8*($O323)),0)</f>
        <v>0.70307308471582697</v>
      </c>
      <c r="K323" s="128">
        <f t="shared" ref="K323:K386" si="32">IF(E$5&gt;0.2*($O323),(E$5-0.2*($O323))^2/(E$5+0.8*($O323)),0)</f>
        <v>1.9176031599408949</v>
      </c>
      <c r="L323" s="128">
        <f t="shared" ref="L323:L386" si="33">IF(F$5&gt;0.2*($O323),(F$5-0.2*($O323))^2/(F$5+0.8*($O323)),0)</f>
        <v>2.8537848634759477</v>
      </c>
      <c r="M323" s="128">
        <f t="shared" ref="M323:M386" si="34">IF(G$5&gt;0.2*($O323),(G$5-0.2*($O323))^2/(G$5+0.8*($O323)),0)</f>
        <v>4.5744529585353577</v>
      </c>
      <c r="N323" s="1">
        <f t="shared" si="30"/>
        <v>57.000000000000455</v>
      </c>
      <c r="O323" s="128">
        <f t="shared" ref="O323:O386" si="35">IF(N323&gt;0,1000/N323-10,1000)</f>
        <v>7.5438596491226662</v>
      </c>
    </row>
    <row r="324" spans="10:15" x14ac:dyDescent="0.2">
      <c r="J324" s="128">
        <f t="shared" si="31"/>
        <v>0.7080013941916754</v>
      </c>
      <c r="K324" s="128">
        <f t="shared" si="32"/>
        <v>1.9262449055749673</v>
      </c>
      <c r="L324" s="128">
        <f t="shared" si="33"/>
        <v>2.8644641165844194</v>
      </c>
      <c r="M324" s="128">
        <f t="shared" si="34"/>
        <v>4.5879883836957855</v>
      </c>
      <c r="N324" s="1">
        <f t="shared" ref="N324:N387" si="36">N323+0.1</f>
        <v>57.100000000000456</v>
      </c>
      <c r="O324" s="128">
        <f t="shared" si="35"/>
        <v>7.513134851138215</v>
      </c>
    </row>
    <row r="325" spans="10:15" x14ac:dyDescent="0.2">
      <c r="J325" s="128">
        <f t="shared" si="31"/>
        <v>0.71294353804145338</v>
      </c>
      <c r="K325" s="128">
        <f t="shared" si="32"/>
        <v>1.9348966522496249</v>
      </c>
      <c r="L325" s="128">
        <f t="shared" si="33"/>
        <v>2.8751493922505653</v>
      </c>
      <c r="M325" s="128">
        <f t="shared" si="34"/>
        <v>4.6015223006789938</v>
      </c>
      <c r="N325" s="1">
        <f t="shared" si="36"/>
        <v>57.200000000000458</v>
      </c>
      <c r="O325" s="128">
        <f t="shared" si="35"/>
        <v>7.4825174825173413</v>
      </c>
    </row>
    <row r="326" spans="10:15" x14ac:dyDescent="0.2">
      <c r="J326" s="128">
        <f t="shared" si="31"/>
        <v>0.71789950477168119</v>
      </c>
      <c r="K326" s="128">
        <f t="shared" si="32"/>
        <v>1.9435583750014329</v>
      </c>
      <c r="L326" s="128">
        <f t="shared" si="33"/>
        <v>2.8858406624035644</v>
      </c>
      <c r="M326" s="128">
        <f t="shared" si="34"/>
        <v>4.6150546860714829</v>
      </c>
      <c r="N326" s="1">
        <f t="shared" si="36"/>
        <v>57.300000000000459</v>
      </c>
      <c r="O326" s="128">
        <f t="shared" si="35"/>
        <v>7.4520069808026541</v>
      </c>
    </row>
    <row r="327" spans="10:15" x14ac:dyDescent="0.2">
      <c r="J327" s="128">
        <f t="shared" si="31"/>
        <v>0.722869283128458</v>
      </c>
      <c r="K327" s="128">
        <f t="shared" si="32"/>
        <v>1.9522300490658182</v>
      </c>
      <c r="L327" s="128">
        <f t="shared" si="33"/>
        <v>2.8965378991685937</v>
      </c>
      <c r="M327" s="128">
        <f t="shared" si="34"/>
        <v>4.6285855166514391</v>
      </c>
      <c r="N327" s="1">
        <f t="shared" si="36"/>
        <v>57.40000000000046</v>
      </c>
      <c r="O327" s="128">
        <f t="shared" si="35"/>
        <v>7.4216027874563046</v>
      </c>
    </row>
    <row r="328" spans="10:15" x14ac:dyDescent="0.2">
      <c r="J328" s="128">
        <f t="shared" si="31"/>
        <v>0.72785286209589362</v>
      </c>
      <c r="K328" s="128">
        <f t="shared" si="32"/>
        <v>1.9609116498753534</v>
      </c>
      <c r="L328" s="128">
        <f t="shared" si="33"/>
        <v>2.9072410748650981</v>
      </c>
      <c r="M328" s="128">
        <f t="shared" si="34"/>
        <v>4.6421147693870211</v>
      </c>
      <c r="N328" s="1">
        <f t="shared" si="36"/>
        <v>57.500000000000462</v>
      </c>
      <c r="O328" s="128">
        <f t="shared" si="35"/>
        <v>7.3913043478259475</v>
      </c>
    </row>
    <row r="329" spans="10:15" x14ac:dyDescent="0.2">
      <c r="J329" s="128">
        <f t="shared" si="31"/>
        <v>0.73285023089457102</v>
      </c>
      <c r="K329" s="128">
        <f t="shared" si="32"/>
        <v>1.9696031530580835</v>
      </c>
      <c r="L329" s="128">
        <f t="shared" si="33"/>
        <v>2.9179501620051211</v>
      </c>
      <c r="M329" s="128">
        <f t="shared" si="34"/>
        <v>4.6556424214346999</v>
      </c>
      <c r="N329" s="1">
        <f t="shared" si="36"/>
        <v>57.600000000000463</v>
      </c>
      <c r="O329" s="128">
        <f t="shared" si="35"/>
        <v>7.3611111111109722</v>
      </c>
    </row>
    <row r="330" spans="10:15" x14ac:dyDescent="0.2">
      <c r="J330" s="128">
        <f t="shared" si="31"/>
        <v>0.73786137898001947</v>
      </c>
      <c r="K330" s="128">
        <f t="shared" si="32"/>
        <v>1.9783045344358596</v>
      </c>
      <c r="L330" s="128">
        <f t="shared" si="33"/>
        <v>2.9286651332916316</v>
      </c>
      <c r="M330" s="128">
        <f t="shared" si="34"/>
        <v>4.6691684501375734</v>
      </c>
      <c r="N330" s="1">
        <f t="shared" si="36"/>
        <v>57.700000000000465</v>
      </c>
      <c r="O330" s="128">
        <f t="shared" si="35"/>
        <v>7.3310225303291503</v>
      </c>
    </row>
    <row r="331" spans="10:15" x14ac:dyDescent="0.2">
      <c r="J331" s="128">
        <f t="shared" si="31"/>
        <v>0.74288629604120704</v>
      </c>
      <c r="K331" s="128">
        <f t="shared" si="32"/>
        <v>1.9870157700226863</v>
      </c>
      <c r="L331" s="128">
        <f t="shared" si="33"/>
        <v>2.9393859616168676</v>
      </c>
      <c r="M331" s="128">
        <f t="shared" si="34"/>
        <v>4.6826928330237312</v>
      </c>
      <c r="N331" s="1">
        <f t="shared" si="36"/>
        <v>57.800000000000466</v>
      </c>
      <c r="O331" s="128">
        <f t="shared" si="35"/>
        <v>7.3010380622835989</v>
      </c>
    </row>
    <row r="332" spans="10:15" x14ac:dyDescent="0.2">
      <c r="J332" s="128">
        <f t="shared" si="31"/>
        <v>0.74792497199905206</v>
      </c>
      <c r="K332" s="128">
        <f t="shared" si="32"/>
        <v>1.9957368360230929</v>
      </c>
      <c r="L332" s="128">
        <f t="shared" si="33"/>
        <v>2.9501126200607084</v>
      </c>
      <c r="M332" s="128">
        <f t="shared" si="34"/>
        <v>4.6962155478046279</v>
      </c>
      <c r="N332" s="1">
        <f t="shared" si="36"/>
        <v>57.900000000000468</v>
      </c>
      <c r="O332" s="128">
        <f t="shared" si="35"/>
        <v>7.2711571675300846</v>
      </c>
    </row>
    <row r="333" spans="10:15" x14ac:dyDescent="0.2">
      <c r="J333" s="128">
        <f t="shared" si="31"/>
        <v>0.75297739700495137</v>
      </c>
      <c r="K333" s="128">
        <f t="shared" si="32"/>
        <v>2.0044677088305196</v>
      </c>
      <c r="L333" s="128">
        <f t="shared" si="33"/>
        <v>2.9608450818890515</v>
      </c>
      <c r="M333" s="128">
        <f t="shared" si="34"/>
        <v>4.7097365723734557</v>
      </c>
      <c r="N333" s="1">
        <f t="shared" si="36"/>
        <v>58.000000000000469</v>
      </c>
      <c r="O333" s="128">
        <f t="shared" si="35"/>
        <v>7.2413793103446871</v>
      </c>
    </row>
    <row r="334" spans="10:15" x14ac:dyDescent="0.2">
      <c r="J334" s="128">
        <f t="shared" si="31"/>
        <v>0.75804356143932605</v>
      </c>
      <c r="K334" s="128">
        <f t="shared" si="32"/>
        <v>2.01320836502572</v>
      </c>
      <c r="L334" s="128">
        <f t="shared" si="33"/>
        <v>2.9715833205522166</v>
      </c>
      <c r="M334" s="128">
        <f t="shared" si="34"/>
        <v>4.7232558848035637</v>
      </c>
      <c r="N334" s="1">
        <f t="shared" si="36"/>
        <v>58.10000000000047</v>
      </c>
      <c r="O334" s="128">
        <f t="shared" si="35"/>
        <v>7.2117039586917713</v>
      </c>
    </row>
    <row r="335" spans="10:15" x14ac:dyDescent="0.2">
      <c r="J335" s="128">
        <f t="shared" si="31"/>
        <v>0.76312345591018471</v>
      </c>
      <c r="K335" s="128">
        <f t="shared" si="32"/>
        <v>2.0219587813751794</v>
      </c>
      <c r="L335" s="128">
        <f t="shared" si="33"/>
        <v>2.9823273096833587</v>
      </c>
      <c r="M335" s="128">
        <f t="shared" si="34"/>
        <v>4.7367734633468759</v>
      </c>
      <c r="N335" s="1">
        <f t="shared" si="36"/>
        <v>58.200000000000472</v>
      </c>
      <c r="O335" s="128">
        <f t="shared" si="35"/>
        <v>7.1821305841923007</v>
      </c>
    </row>
    <row r="336" spans="10:15" x14ac:dyDescent="0.2">
      <c r="J336" s="128">
        <f t="shared" si="31"/>
        <v>0.76821707125170091</v>
      </c>
      <c r="K336" s="128">
        <f t="shared" si="32"/>
        <v>2.0307189348295505</v>
      </c>
      <c r="L336" s="128">
        <f t="shared" si="33"/>
        <v>2.9930770230969008</v>
      </c>
      <c r="M336" s="128">
        <f t="shared" si="34"/>
        <v>4.7502892864323183</v>
      </c>
      <c r="N336" s="1">
        <f t="shared" si="36"/>
        <v>58.300000000000473</v>
      </c>
      <c r="O336" s="128">
        <f t="shared" si="35"/>
        <v>7.1526586620924846</v>
      </c>
    </row>
    <row r="337" spans="10:15" x14ac:dyDescent="0.2">
      <c r="J337" s="128">
        <f t="shared" si="31"/>
        <v>0.77332439852281076</v>
      </c>
      <c r="K337" s="128">
        <f t="shared" si="32"/>
        <v>2.0394888025221025</v>
      </c>
      <c r="L337" s="128">
        <f t="shared" si="33"/>
        <v>3.0038324347869776</v>
      </c>
      <c r="M337" s="128">
        <f t="shared" si="34"/>
        <v>4.763803332664283</v>
      </c>
      <c r="N337" s="1">
        <f t="shared" si="36"/>
        <v>58.400000000000475</v>
      </c>
      <c r="O337" s="128">
        <f t="shared" si="35"/>
        <v>7.1232876712327382</v>
      </c>
    </row>
    <row r="338" spans="10:15" x14ac:dyDescent="0.2">
      <c r="J338" s="128">
        <f t="shared" si="31"/>
        <v>0.77844542900582714</v>
      </c>
      <c r="K338" s="128">
        <f t="shared" si="32"/>
        <v>2.0482683617671951</v>
      </c>
      <c r="L338" s="128">
        <f t="shared" si="33"/>
        <v>3.0145935189259103</v>
      </c>
      <c r="M338" s="128">
        <f t="shared" si="34"/>
        <v>4.7773155808210905</v>
      </c>
      <c r="N338" s="1">
        <f t="shared" si="36"/>
        <v>58.500000000000476</v>
      </c>
      <c r="O338" s="128">
        <f t="shared" si="35"/>
        <v>7.0940170940169551</v>
      </c>
    </row>
    <row r="339" spans="10:15" x14ac:dyDescent="0.2">
      <c r="J339" s="128">
        <f t="shared" si="31"/>
        <v>0.78358015420506544</v>
      </c>
      <c r="K339" s="128">
        <f t="shared" si="32"/>
        <v>2.0570575900587529</v>
      </c>
      <c r="L339" s="128">
        <f t="shared" si="33"/>
        <v>3.025360249862675</v>
      </c>
      <c r="M339" s="128">
        <f t="shared" si="34"/>
        <v>4.7908260098534754</v>
      </c>
      <c r="N339" s="1">
        <f t="shared" si="36"/>
        <v>58.600000000000477</v>
      </c>
      <c r="O339" s="128">
        <f t="shared" si="35"/>
        <v>7.0648464163821139</v>
      </c>
    </row>
    <row r="340" spans="10:15" x14ac:dyDescent="0.2">
      <c r="J340" s="128">
        <f t="shared" si="31"/>
        <v>0.78872856584549178</v>
      </c>
      <c r="K340" s="128">
        <f t="shared" si="32"/>
        <v>2.0658564650687699</v>
      </c>
      <c r="L340" s="128">
        <f t="shared" si="33"/>
        <v>3.0361326021214041</v>
      </c>
      <c r="M340" s="128">
        <f t="shared" si="34"/>
        <v>4.8043345988830906</v>
      </c>
      <c r="N340" s="1">
        <f t="shared" si="36"/>
        <v>58.700000000000479</v>
      </c>
      <c r="O340" s="128">
        <f t="shared" si="35"/>
        <v>7.0357751277681757</v>
      </c>
    </row>
    <row r="341" spans="10:15" x14ac:dyDescent="0.2">
      <c r="J341" s="128">
        <f t="shared" si="31"/>
        <v>0.79389065587138263</v>
      </c>
      <c r="K341" s="128">
        <f t="shared" si="32"/>
        <v>2.0746649646458226</v>
      </c>
      <c r="L341" s="128">
        <f t="shared" si="33"/>
        <v>3.0469105503998954</v>
      </c>
      <c r="M341" s="128">
        <f t="shared" si="34"/>
        <v>4.8178413272010179</v>
      </c>
      <c r="N341" s="1">
        <f t="shared" si="36"/>
        <v>58.80000000000048</v>
      </c>
      <c r="O341" s="128">
        <f t="shared" si="35"/>
        <v>7.0068027210882953</v>
      </c>
    </row>
    <row r="342" spans="10:15" x14ac:dyDescent="0.2">
      <c r="J342" s="128">
        <f t="shared" si="31"/>
        <v>0.79906641644500043</v>
      </c>
      <c r="K342" s="128">
        <f t="shared" si="32"/>
        <v>2.0834830668135949</v>
      </c>
      <c r="L342" s="128">
        <f t="shared" si="33"/>
        <v>3.0576940695681358</v>
      </c>
      <c r="M342" s="128">
        <f t="shared" si="34"/>
        <v>4.8313461742663018</v>
      </c>
      <c r="N342" s="1">
        <f t="shared" si="36"/>
        <v>58.900000000000482</v>
      </c>
      <c r="O342" s="128">
        <f t="shared" si="35"/>
        <v>6.9779286926993507</v>
      </c>
    </row>
    <row r="343" spans="10:15" x14ac:dyDescent="0.2">
      <c r="J343" s="128">
        <f t="shared" si="31"/>
        <v>0.80425583994528915</v>
      </c>
      <c r="K343" s="128">
        <f t="shared" si="32"/>
        <v>2.0923107497694287</v>
      </c>
      <c r="L343" s="128">
        <f t="shared" si="33"/>
        <v>3.068483134666848</v>
      </c>
      <c r="M343" s="128">
        <f t="shared" si="34"/>
        <v>4.8448491197044845</v>
      </c>
      <c r="N343" s="1">
        <f t="shared" si="36"/>
        <v>59.000000000000483</v>
      </c>
      <c r="O343" s="128">
        <f t="shared" si="35"/>
        <v>6.9491525423727438</v>
      </c>
    </row>
    <row r="344" spans="10:15" x14ac:dyDescent="0.2">
      <c r="J344" s="128">
        <f t="shared" si="31"/>
        <v>0.80945891896658051</v>
      </c>
      <c r="K344" s="128">
        <f t="shared" si="32"/>
        <v>2.1011479918828795</v>
      </c>
      <c r="L344" s="128">
        <f t="shared" si="33"/>
        <v>3.07927772090604</v>
      </c>
      <c r="M344" s="128">
        <f t="shared" si="34"/>
        <v>4.8583501433061915</v>
      </c>
      <c r="N344" s="1">
        <f t="shared" si="36"/>
        <v>59.100000000000485</v>
      </c>
      <c r="O344" s="128">
        <f t="shared" si="35"/>
        <v>6.9204737732655133</v>
      </c>
    </row>
    <row r="345" spans="10:15" x14ac:dyDescent="0.2">
      <c r="J345" s="128">
        <f t="shared" si="31"/>
        <v>0.81467564631731748</v>
      </c>
      <c r="K345" s="128">
        <f t="shared" si="32"/>
        <v>2.1099947716942902</v>
      </c>
      <c r="L345" s="128">
        <f t="shared" si="33"/>
        <v>3.0900778036635788</v>
      </c>
      <c r="M345" s="128">
        <f t="shared" si="34"/>
        <v>4.87184922502568</v>
      </c>
      <c r="N345" s="1">
        <f t="shared" si="36"/>
        <v>59.200000000000486</v>
      </c>
      <c r="O345" s="128">
        <f t="shared" si="35"/>
        <v>6.8918918918917527</v>
      </c>
    </row>
    <row r="346" spans="10:15" x14ac:dyDescent="0.2">
      <c r="J346" s="128">
        <f t="shared" si="31"/>
        <v>0.81990601501879101</v>
      </c>
      <c r="K346" s="128">
        <f t="shared" si="32"/>
        <v>2.1188510679133774</v>
      </c>
      <c r="L346" s="128">
        <f t="shared" si="33"/>
        <v>3.1008833584837725</v>
      </c>
      <c r="M346" s="128">
        <f t="shared" si="34"/>
        <v>4.8853463449794354</v>
      </c>
      <c r="N346" s="1">
        <f t="shared" si="36"/>
        <v>59.300000000000487</v>
      </c>
      <c r="O346" s="128">
        <f t="shared" si="35"/>
        <v>6.8634064080942956</v>
      </c>
    </row>
    <row r="347" spans="10:15" x14ac:dyDescent="0.2">
      <c r="J347" s="128">
        <f t="shared" si="31"/>
        <v>0.82515001830389478</v>
      </c>
      <c r="K347" s="128">
        <f t="shared" si="32"/>
        <v>2.1277168594178364</v>
      </c>
      <c r="L347" s="128">
        <f t="shared" si="33"/>
        <v>3.1116943610759713</v>
      </c>
      <c r="M347" s="128">
        <f t="shared" si="34"/>
        <v>4.8988414834447882</v>
      </c>
      <c r="N347" s="1">
        <f t="shared" si="36"/>
        <v>59.400000000000489</v>
      </c>
      <c r="O347" s="128">
        <f t="shared" si="35"/>
        <v>6.8350168350166953</v>
      </c>
    </row>
    <row r="348" spans="10:15" x14ac:dyDescent="0.2">
      <c r="J348" s="128">
        <f t="shared" si="31"/>
        <v>0.83040764961589386</v>
      </c>
      <c r="K348" s="128">
        <f t="shared" si="32"/>
        <v>2.1365921252519584</v>
      </c>
      <c r="L348" s="128">
        <f t="shared" si="33"/>
        <v>3.1225107873131805</v>
      </c>
      <c r="M348" s="128">
        <f t="shared" si="34"/>
        <v>4.9123346208585179</v>
      </c>
      <c r="N348" s="1">
        <f t="shared" si="36"/>
        <v>59.50000000000049</v>
      </c>
      <c r="O348" s="128">
        <f t="shared" si="35"/>
        <v>6.8067226890754924</v>
      </c>
    </row>
    <row r="349" spans="10:15" x14ac:dyDescent="0.2">
      <c r="J349" s="128">
        <f t="shared" si="31"/>
        <v>0.83567890260720479</v>
      </c>
      <c r="K349" s="128">
        <f t="shared" si="32"/>
        <v>2.1454768446252586</v>
      </c>
      <c r="L349" s="128">
        <f t="shared" si="33"/>
        <v>3.1333326132306909</v>
      </c>
      <c r="M349" s="128">
        <f t="shared" si="34"/>
        <v>4.9258257378154875</v>
      </c>
      <c r="N349" s="1">
        <f t="shared" si="36"/>
        <v>59.600000000000492</v>
      </c>
      <c r="O349" s="128">
        <f t="shared" si="35"/>
        <v>6.7785234899327484</v>
      </c>
    </row>
    <row r="350" spans="10:15" x14ac:dyDescent="0.2">
      <c r="J350" s="128">
        <f t="shared" si="31"/>
        <v>0.84096377113819498</v>
      </c>
      <c r="K350" s="128">
        <f t="shared" si="32"/>
        <v>2.1543709969111218</v>
      </c>
      <c r="L350" s="128">
        <f t="shared" si="33"/>
        <v>3.1441598150247096</v>
      </c>
      <c r="M350" s="128">
        <f t="shared" si="34"/>
        <v>4.9393148150672941</v>
      </c>
      <c r="N350" s="1">
        <f t="shared" si="36"/>
        <v>59.700000000000493</v>
      </c>
      <c r="O350" s="128">
        <f t="shared" si="35"/>
        <v>6.7504187604688717</v>
      </c>
    </row>
    <row r="351" spans="10:15" x14ac:dyDescent="0.2">
      <c r="J351" s="128">
        <f t="shared" si="31"/>
        <v>0.84626224927599003</v>
      </c>
      <c r="K351" s="128">
        <f t="shared" si="32"/>
        <v>2.1632745616454572</v>
      </c>
      <c r="L351" s="128">
        <f t="shared" si="33"/>
        <v>3.1549923690510231</v>
      </c>
      <c r="M351" s="128">
        <f t="shared" si="34"/>
        <v>4.9528018335209216</v>
      </c>
      <c r="N351" s="1">
        <f t="shared" si="36"/>
        <v>59.800000000000495</v>
      </c>
      <c r="O351" s="128">
        <f t="shared" si="35"/>
        <v>6.7224080267557156</v>
      </c>
    </row>
    <row r="352" spans="10:15" x14ac:dyDescent="0.2">
      <c r="J352" s="128">
        <f t="shared" si="31"/>
        <v>0.85157433129330484</v>
      </c>
      <c r="K352" s="128">
        <f t="shared" si="32"/>
        <v>2.1721875185253769</v>
      </c>
      <c r="L352" s="128">
        <f t="shared" si="33"/>
        <v>3.1658302518236678</v>
      </c>
      <c r="M352" s="128">
        <f t="shared" si="34"/>
        <v>4.9662867742374228</v>
      </c>
      <c r="N352" s="1">
        <f t="shared" si="36"/>
        <v>59.900000000000496</v>
      </c>
      <c r="O352" s="128">
        <f t="shared" si="35"/>
        <v>6.6944908180299123</v>
      </c>
    </row>
    <row r="353" spans="10:15" x14ac:dyDescent="0.2">
      <c r="J353" s="128">
        <f t="shared" si="31"/>
        <v>0.8569000116672767</v>
      </c>
      <c r="K353" s="128">
        <f t="shared" si="32"/>
        <v>2.1811098474078721</v>
      </c>
      <c r="L353" s="128">
        <f t="shared" si="33"/>
        <v>3.1766734400135994</v>
      </c>
      <c r="M353" s="128">
        <f t="shared" si="34"/>
        <v>4.9797696184305922</v>
      </c>
      <c r="N353" s="1">
        <f t="shared" si="36"/>
        <v>60.000000000000497</v>
      </c>
      <c r="O353" s="128">
        <f t="shared" si="35"/>
        <v>6.6666666666665293</v>
      </c>
    </row>
    <row r="354" spans="10:15" x14ac:dyDescent="0.2">
      <c r="J354" s="128">
        <f t="shared" si="31"/>
        <v>0.86223928507832237</v>
      </c>
      <c r="K354" s="128">
        <f t="shared" si="32"/>
        <v>2.1900415283085191</v>
      </c>
      <c r="L354" s="128">
        <f t="shared" si="33"/>
        <v>3.1875219104474035</v>
      </c>
      <c r="M354" s="128">
        <f t="shared" si="34"/>
        <v>4.9932503474656782</v>
      </c>
      <c r="N354" s="1">
        <f t="shared" si="36"/>
        <v>60.100000000000499</v>
      </c>
      <c r="O354" s="128">
        <f t="shared" si="35"/>
        <v>6.6389351081529391</v>
      </c>
    </row>
    <row r="355" spans="10:15" x14ac:dyDescent="0.2">
      <c r="J355" s="128">
        <f t="shared" si="31"/>
        <v>0.86759214640900273</v>
      </c>
      <c r="K355" s="128">
        <f t="shared" si="32"/>
        <v>2.1989825414001811</v>
      </c>
      <c r="L355" s="128">
        <f t="shared" si="33"/>
        <v>3.1983756401059851</v>
      </c>
      <c r="M355" s="128">
        <f t="shared" si="34"/>
        <v>5.0067289428580839</v>
      </c>
      <c r="N355" s="1">
        <f t="shared" si="36"/>
        <v>60.2000000000005</v>
      </c>
      <c r="O355" s="128">
        <f t="shared" si="35"/>
        <v>6.6112956810629839</v>
      </c>
    </row>
    <row r="356" spans="10:15" x14ac:dyDescent="0.2">
      <c r="J356" s="128">
        <f t="shared" si="31"/>
        <v>0.87295859074290327</v>
      </c>
      <c r="K356" s="128">
        <f t="shared" si="32"/>
        <v>2.2079328670117406</v>
      </c>
      <c r="L356" s="128">
        <f t="shared" si="33"/>
        <v>3.2092346061233039</v>
      </c>
      <c r="M356" s="128">
        <f t="shared" si="34"/>
        <v>5.0202053862721074</v>
      </c>
      <c r="N356" s="1">
        <f t="shared" si="36"/>
        <v>60.300000000000502</v>
      </c>
      <c r="O356" s="128">
        <f t="shared" si="35"/>
        <v>6.5837479270313715</v>
      </c>
    </row>
    <row r="357" spans="10:15" x14ac:dyDescent="0.2">
      <c r="J357" s="128">
        <f t="shared" si="31"/>
        <v>0.87833861336352914</v>
      </c>
      <c r="K357" s="128">
        <f t="shared" si="32"/>
        <v>2.2168924856268326</v>
      </c>
      <c r="L357" s="128">
        <f t="shared" si="33"/>
        <v>3.2200987857850998</v>
      </c>
      <c r="M357" s="128">
        <f t="shared" si="34"/>
        <v>5.0336796595196587</v>
      </c>
      <c r="N357" s="1">
        <f t="shared" si="36"/>
        <v>60.400000000000503</v>
      </c>
      <c r="O357" s="128">
        <f t="shared" si="35"/>
        <v>6.5562913907283402</v>
      </c>
    </row>
    <row r="358" spans="10:15" x14ac:dyDescent="0.2">
      <c r="J358" s="128">
        <f t="shared" si="31"/>
        <v>0.88373220975320899</v>
      </c>
      <c r="K358" s="128">
        <f t="shared" si="32"/>
        <v>2.2258613778825915</v>
      </c>
      <c r="L358" s="128">
        <f t="shared" si="33"/>
        <v>3.2309681565276431</v>
      </c>
      <c r="M358" s="128">
        <f t="shared" si="34"/>
        <v>5.0471517445590317</v>
      </c>
      <c r="N358" s="1">
        <f t="shared" si="36"/>
        <v>60.500000000000504</v>
      </c>
      <c r="O358" s="128">
        <f t="shared" si="35"/>
        <v>6.528925619834574</v>
      </c>
    </row>
    <row r="359" spans="10:15" x14ac:dyDescent="0.2">
      <c r="J359" s="128">
        <f t="shared" si="31"/>
        <v>0.88913937559201794</v>
      </c>
      <c r="K359" s="128">
        <f t="shared" si="32"/>
        <v>2.2348395245684176</v>
      </c>
      <c r="L359" s="128">
        <f t="shared" si="33"/>
        <v>3.241842695936489</v>
      </c>
      <c r="M359" s="128">
        <f t="shared" si="34"/>
        <v>5.0606216234936499</v>
      </c>
      <c r="N359" s="1">
        <f t="shared" si="36"/>
        <v>60.600000000000506</v>
      </c>
      <c r="O359" s="128">
        <f t="shared" si="35"/>
        <v>6.5016501650163647</v>
      </c>
    </row>
    <row r="360" spans="10:15" x14ac:dyDescent="0.2">
      <c r="J360" s="128">
        <f t="shared" si="31"/>
        <v>0.89456010675670583</v>
      </c>
      <c r="K360" s="128">
        <f t="shared" si="32"/>
        <v>2.2438269066247418</v>
      </c>
      <c r="L360" s="128">
        <f t="shared" si="33"/>
        <v>3.2527223817452442</v>
      </c>
      <c r="M360" s="128">
        <f t="shared" si="34"/>
        <v>5.0740892785708507</v>
      </c>
      <c r="N360" s="1">
        <f t="shared" si="36"/>
        <v>60.700000000000507</v>
      </c>
      <c r="O360" s="128">
        <f t="shared" si="35"/>
        <v>6.4744645799010172</v>
      </c>
    </row>
    <row r="361" spans="10:15" x14ac:dyDescent="0.2">
      <c r="J361" s="128">
        <f t="shared" si="31"/>
        <v>0.89999439931964875</v>
      </c>
      <c r="K361" s="128">
        <f t="shared" si="32"/>
        <v>2.2528235051418246</v>
      </c>
      <c r="L361" s="128">
        <f t="shared" si="33"/>
        <v>3.2636071918343621</v>
      </c>
      <c r="M361" s="128">
        <f t="shared" si="34"/>
        <v>5.0875546921806745</v>
      </c>
      <c r="N361" s="1">
        <f t="shared" si="36"/>
        <v>60.800000000000509</v>
      </c>
      <c r="O361" s="128">
        <f t="shared" si="35"/>
        <v>6.4473684210524951</v>
      </c>
    </row>
    <row r="362" spans="10:15" x14ac:dyDescent="0.2">
      <c r="J362" s="128">
        <f t="shared" si="31"/>
        <v>0.9054422495478015</v>
      </c>
      <c r="K362" s="128">
        <f t="shared" si="32"/>
        <v>2.2618293013585431</v>
      </c>
      <c r="L362" s="128">
        <f t="shared" si="33"/>
        <v>3.2744971042299236</v>
      </c>
      <c r="M362" s="128">
        <f t="shared" si="34"/>
        <v>5.1010178468546501</v>
      </c>
      <c r="N362" s="1">
        <f t="shared" si="36"/>
        <v>60.90000000000051</v>
      </c>
      <c r="O362" s="128">
        <f t="shared" si="35"/>
        <v>6.4203612479473158</v>
      </c>
    </row>
    <row r="363" spans="10:15" x14ac:dyDescent="0.2">
      <c r="J363" s="128">
        <f t="shared" si="31"/>
        <v>0.91090365390166961</v>
      </c>
      <c r="K363" s="128">
        <f t="shared" si="32"/>
        <v>2.2708442766612018</v>
      </c>
      <c r="L363" s="128">
        <f t="shared" si="33"/>
        <v>3.2853920971024486</v>
      </c>
      <c r="M363" s="128">
        <f t="shared" si="34"/>
        <v>5.1144787252646209</v>
      </c>
      <c r="N363" s="1">
        <f t="shared" si="36"/>
        <v>61.000000000000512</v>
      </c>
      <c r="O363" s="128">
        <f t="shared" si="35"/>
        <v>6.3934426229506833</v>
      </c>
    </row>
    <row r="364" spans="10:15" x14ac:dyDescent="0.2">
      <c r="J364" s="128">
        <f t="shared" si="31"/>
        <v>0.91637860903429724</v>
      </c>
      <c r="K364" s="128">
        <f t="shared" si="32"/>
        <v>2.2798684125823629</v>
      </c>
      <c r="L364" s="128">
        <f t="shared" si="33"/>
        <v>3.2962921487657191</v>
      </c>
      <c r="M364" s="128">
        <f t="shared" si="34"/>
        <v>5.1279373102215668</v>
      </c>
      <c r="N364" s="1">
        <f t="shared" si="36"/>
        <v>61.100000000000513</v>
      </c>
      <c r="O364" s="128">
        <f t="shared" si="35"/>
        <v>6.3666121112928238</v>
      </c>
    </row>
    <row r="365" spans="10:15" x14ac:dyDescent="0.2">
      <c r="J365" s="128">
        <f t="shared" si="31"/>
        <v>0.92186711179025393</v>
      </c>
      <c r="K365" s="128">
        <f t="shared" si="32"/>
        <v>2.2889016907996687</v>
      </c>
      <c r="L365" s="128">
        <f t="shared" si="33"/>
        <v>3.3071972376755996</v>
      </c>
      <c r="M365" s="128">
        <f t="shared" si="34"/>
        <v>5.1413935846744208</v>
      </c>
      <c r="N365" s="1">
        <f t="shared" si="36"/>
        <v>61.200000000000514</v>
      </c>
      <c r="O365" s="128">
        <f t="shared" si="35"/>
        <v>6.3398692810456154</v>
      </c>
    </row>
    <row r="366" spans="10:15" x14ac:dyDescent="0.2">
      <c r="J366" s="128">
        <f t="shared" si="31"/>
        <v>0.92736915920465068</v>
      </c>
      <c r="K366" s="128">
        <f t="shared" si="32"/>
        <v>2.2979440931346944</v>
      </c>
      <c r="L366" s="128">
        <f t="shared" si="33"/>
        <v>3.3181073424288905</v>
      </c>
      <c r="M366" s="128">
        <f t="shared" si="34"/>
        <v>5.1548475317089411</v>
      </c>
      <c r="N366" s="1">
        <f t="shared" si="36"/>
        <v>61.300000000000516</v>
      </c>
      <c r="O366" s="128">
        <f t="shared" si="35"/>
        <v>6.3132137030993718</v>
      </c>
    </row>
    <row r="367" spans="10:15" x14ac:dyDescent="0.2">
      <c r="J367" s="128">
        <f t="shared" si="31"/>
        <v>0.93288474850215186</v>
      </c>
      <c r="K367" s="128">
        <f t="shared" si="32"/>
        <v>2.3069956015517961</v>
      </c>
      <c r="L367" s="128">
        <f t="shared" si="33"/>
        <v>3.3290224417621612</v>
      </c>
      <c r="M367" s="128">
        <f t="shared" si="34"/>
        <v>5.1682991345465439</v>
      </c>
      <c r="N367" s="1">
        <f t="shared" si="36"/>
        <v>61.400000000000517</v>
      </c>
      <c r="O367" s="128">
        <f t="shared" si="35"/>
        <v>6.2866449511399267</v>
      </c>
    </row>
    <row r="368" spans="10:15" x14ac:dyDescent="0.2">
      <c r="J368" s="128">
        <f t="shared" si="31"/>
        <v>0.93841387709601121</v>
      </c>
      <c r="K368" s="128">
        <f t="shared" si="32"/>
        <v>2.3160561981569843</v>
      </c>
      <c r="L368" s="128">
        <f t="shared" si="33"/>
        <v>3.3399425145506334</v>
      </c>
      <c r="M368" s="128">
        <f t="shared" si="34"/>
        <v>5.1817483765431893</v>
      </c>
      <c r="N368" s="1">
        <f t="shared" si="36"/>
        <v>61.500000000000519</v>
      </c>
      <c r="O368" s="128">
        <f t="shared" si="35"/>
        <v>6.2601626016258791</v>
      </c>
    </row>
    <row r="369" spans="10:15" x14ac:dyDescent="0.2">
      <c r="J369" s="128">
        <f t="shared" si="31"/>
        <v>0.94395654258711337</v>
      </c>
      <c r="K369" s="128">
        <f t="shared" si="32"/>
        <v>2.3251258651967994</v>
      </c>
      <c r="L369" s="128">
        <f t="shared" si="33"/>
        <v>3.3508675398070471</v>
      </c>
      <c r="M369" s="128">
        <f t="shared" si="34"/>
        <v>5.1951952411882507</v>
      </c>
      <c r="N369" s="1">
        <f t="shared" si="36"/>
        <v>61.60000000000052</v>
      </c>
      <c r="O369" s="128">
        <f t="shared" si="35"/>
        <v>6.2337662337660973</v>
      </c>
    </row>
    <row r="370" spans="10:15" x14ac:dyDescent="0.2">
      <c r="J370" s="128">
        <f t="shared" si="31"/>
        <v>0.94951274276302988</v>
      </c>
      <c r="K370" s="128">
        <f t="shared" si="32"/>
        <v>2.3342045850572037</v>
      </c>
      <c r="L370" s="128">
        <f t="shared" si="33"/>
        <v>3.3617974966805466</v>
      </c>
      <c r="M370" s="128">
        <f t="shared" si="34"/>
        <v>5.2086397121034098</v>
      </c>
      <c r="N370" s="1">
        <f t="shared" si="36"/>
        <v>61.700000000000522</v>
      </c>
      <c r="O370" s="128">
        <f t="shared" si="35"/>
        <v>6.2074554294974327</v>
      </c>
    </row>
    <row r="371" spans="10:15" x14ac:dyDescent="0.2">
      <c r="J371" s="128">
        <f t="shared" si="31"/>
        <v>0.9550824755970817</v>
      </c>
      <c r="K371" s="128">
        <f t="shared" si="32"/>
        <v>2.3432923402624746</v>
      </c>
      <c r="L371" s="128">
        <f t="shared" si="33"/>
        <v>3.3727323644555751</v>
      </c>
      <c r="M371" s="128">
        <f t="shared" si="34"/>
        <v>5.2220817730415536</v>
      </c>
      <c r="N371" s="1">
        <f t="shared" si="36"/>
        <v>61.800000000000523</v>
      </c>
      <c r="O371" s="128">
        <f t="shared" si="35"/>
        <v>6.1812297734626469</v>
      </c>
    </row>
    <row r="372" spans="10:15" x14ac:dyDescent="0.2">
      <c r="J372" s="128">
        <f t="shared" si="31"/>
        <v>0.9606657392474206</v>
      </c>
      <c r="K372" s="128">
        <f t="shared" si="32"/>
        <v>2.3523891134741226</v>
      </c>
      <c r="L372" s="128">
        <f t="shared" si="33"/>
        <v>3.3836721225507871</v>
      </c>
      <c r="M372" s="128">
        <f t="shared" si="34"/>
        <v>5.2355214078856891</v>
      </c>
      <c r="N372" s="1">
        <f t="shared" si="36"/>
        <v>61.900000000000524</v>
      </c>
      <c r="O372" s="128">
        <f t="shared" si="35"/>
        <v>6.1550888529885555</v>
      </c>
    </row>
    <row r="373" spans="10:15" x14ac:dyDescent="0.2">
      <c r="J373" s="128">
        <f t="shared" si="31"/>
        <v>0.9662625320561159</v>
      </c>
      <c r="K373" s="128">
        <f t="shared" si="32"/>
        <v>2.361494887489807</v>
      </c>
      <c r="L373" s="128">
        <f t="shared" si="33"/>
        <v>3.3946167505179616</v>
      </c>
      <c r="M373" s="128">
        <f t="shared" si="34"/>
        <v>5.2489586006478648</v>
      </c>
      <c r="N373" s="1">
        <f t="shared" si="36"/>
        <v>62.000000000000526</v>
      </c>
      <c r="O373" s="128">
        <f t="shared" si="35"/>
        <v>6.129032258064381</v>
      </c>
    </row>
    <row r="374" spans="10:15" x14ac:dyDescent="0.2">
      <c r="J374" s="128">
        <f t="shared" si="31"/>
        <v>0.97187285254825584</v>
      </c>
      <c r="K374" s="128">
        <f t="shared" si="32"/>
        <v>2.3706096452422742</v>
      </c>
      <c r="L374" s="128">
        <f t="shared" si="33"/>
        <v>3.4055662280409322</v>
      </c>
      <c r="M374" s="128">
        <f t="shared" si="34"/>
        <v>5.2623933354681087</v>
      </c>
      <c r="N374" s="1">
        <f t="shared" si="36"/>
        <v>62.100000000000527</v>
      </c>
      <c r="O374" s="128">
        <f t="shared" si="35"/>
        <v>6.1030595813203128</v>
      </c>
    </row>
    <row r="375" spans="10:15" x14ac:dyDescent="0.2">
      <c r="J375" s="128">
        <f t="shared" si="31"/>
        <v>0.97749669943105599</v>
      </c>
      <c r="K375" s="128">
        <f t="shared" si="32"/>
        <v>2.3797333697982892</v>
      </c>
      <c r="L375" s="128">
        <f t="shared" si="33"/>
        <v>3.4165205349345222</v>
      </c>
      <c r="M375" s="128">
        <f t="shared" si="34"/>
        <v>5.2758255966133571</v>
      </c>
      <c r="N375" s="1">
        <f t="shared" si="36"/>
        <v>62.200000000000529</v>
      </c>
      <c r="O375" s="128">
        <f t="shared" si="35"/>
        <v>6.0771704180062933</v>
      </c>
    </row>
    <row r="376" spans="10:15" x14ac:dyDescent="0.2">
      <c r="J376" s="128">
        <f t="shared" si="31"/>
        <v>0.98313407159298283</v>
      </c>
      <c r="K376" s="128">
        <f t="shared" si="32"/>
        <v>2.3888660443575969</v>
      </c>
      <c r="L376" s="128">
        <f t="shared" si="33"/>
        <v>3.4274796511434995</v>
      </c>
      <c r="M376" s="128">
        <f t="shared" si="34"/>
        <v>5.2892553684764243</v>
      </c>
      <c r="N376" s="1">
        <f t="shared" si="36"/>
        <v>62.30000000000053</v>
      </c>
      <c r="O376" s="128">
        <f t="shared" si="35"/>
        <v>6.0513643659709722</v>
      </c>
    </row>
    <row r="377" spans="10:15" x14ac:dyDescent="0.2">
      <c r="J377" s="128">
        <f t="shared" si="31"/>
        <v>0.98878496810288885</v>
      </c>
      <c r="K377" s="128">
        <f t="shared" si="32"/>
        <v>2.3980076522518847</v>
      </c>
      <c r="L377" s="128">
        <f t="shared" si="33"/>
        <v>3.4384435567415337</v>
      </c>
      <c r="M377" s="128">
        <f t="shared" si="34"/>
        <v>5.3026826355749561</v>
      </c>
      <c r="N377" s="1">
        <f t="shared" si="36"/>
        <v>62.400000000000531</v>
      </c>
      <c r="O377" s="128">
        <f t="shared" si="35"/>
        <v>6.0256410256408905</v>
      </c>
    </row>
    <row r="378" spans="10:15" x14ac:dyDescent="0.2">
      <c r="J378" s="128">
        <f t="shared" si="31"/>
        <v>0.99444938820915174</v>
      </c>
      <c r="K378" s="128">
        <f t="shared" si="32"/>
        <v>2.407158176943748</v>
      </c>
      <c r="L378" s="128">
        <f t="shared" si="33"/>
        <v>3.4494122319301623</v>
      </c>
      <c r="M378" s="128">
        <f t="shared" si="34"/>
        <v>5.316107382550407</v>
      </c>
      <c r="N378" s="1">
        <f t="shared" si="36"/>
        <v>62.500000000000533</v>
      </c>
      <c r="O378" s="128">
        <f t="shared" si="35"/>
        <v>5.9999999999998632</v>
      </c>
    </row>
    <row r="379" spans="10:15" x14ac:dyDescent="0.2">
      <c r="J379" s="128">
        <f t="shared" si="31"/>
        <v>1.0001273313388293</v>
      </c>
      <c r="K379" s="128">
        <f t="shared" si="32"/>
        <v>2.4163176020256767</v>
      </c>
      <c r="L379" s="128">
        <f t="shared" si="33"/>
        <v>3.4603856570377647</v>
      </c>
      <c r="M379" s="128">
        <f t="shared" si="34"/>
        <v>5.3295295941670222</v>
      </c>
      <c r="N379" s="1">
        <f t="shared" si="36"/>
        <v>62.600000000000534</v>
      </c>
      <c r="O379" s="128">
        <f t="shared" si="35"/>
        <v>5.9744408945685539</v>
      </c>
    </row>
    <row r="380" spans="10:15" x14ac:dyDescent="0.2">
      <c r="J380" s="128">
        <f t="shared" si="31"/>
        <v>1.0058187970968275</v>
      </c>
      <c r="K380" s="128">
        <f t="shared" si="32"/>
        <v>2.4254859112190479</v>
      </c>
      <c r="L380" s="128">
        <f t="shared" si="33"/>
        <v>3.4713638125185668</v>
      </c>
      <c r="M380" s="128">
        <f t="shared" si="34"/>
        <v>5.3429492553108293</v>
      </c>
      <c r="N380" s="1">
        <f t="shared" si="36"/>
        <v>62.700000000000536</v>
      </c>
      <c r="O380" s="128">
        <f t="shared" si="35"/>
        <v>5.9489633173842336</v>
      </c>
    </row>
    <row r="381" spans="10:15" x14ac:dyDescent="0.2">
      <c r="J381" s="128">
        <f t="shared" si="31"/>
        <v>1.0115237852650696</v>
      </c>
      <c r="K381" s="128">
        <f t="shared" si="32"/>
        <v>2.4346630883731248</v>
      </c>
      <c r="L381" s="128">
        <f t="shared" si="33"/>
        <v>3.48234667895162</v>
      </c>
      <c r="M381" s="128">
        <f t="shared" si="34"/>
        <v>5.3563663509886474</v>
      </c>
      <c r="N381" s="1">
        <f t="shared" si="36"/>
        <v>62.800000000000537</v>
      </c>
      <c r="O381" s="128">
        <f t="shared" si="35"/>
        <v>5.9235668789807558</v>
      </c>
    </row>
    <row r="382" spans="10:15" x14ac:dyDescent="0.2">
      <c r="J382" s="128">
        <f t="shared" si="31"/>
        <v>1.0172422958016867</v>
      </c>
      <c r="K382" s="128">
        <f t="shared" si="32"/>
        <v>2.4438491174640711</v>
      </c>
      <c r="L382" s="128">
        <f t="shared" si="33"/>
        <v>3.4933342370398237</v>
      </c>
      <c r="M382" s="128">
        <f t="shared" si="34"/>
        <v>5.3697808663270941</v>
      </c>
      <c r="N382" s="1">
        <f t="shared" si="36"/>
        <v>62.900000000000539</v>
      </c>
      <c r="O382" s="128">
        <f t="shared" si="35"/>
        <v>5.8982511923687024</v>
      </c>
    </row>
    <row r="383" spans="10:15" x14ac:dyDescent="0.2">
      <c r="J383" s="128">
        <f t="shared" si="31"/>
        <v>1.02297432884021</v>
      </c>
      <c r="K383" s="128">
        <f t="shared" si="32"/>
        <v>2.4530439825939698</v>
      </c>
      <c r="L383" s="128">
        <f t="shared" si="33"/>
        <v>3.5043264676089354</v>
      </c>
      <c r="M383" s="128">
        <f t="shared" si="34"/>
        <v>5.3831927865715992</v>
      </c>
      <c r="N383" s="1">
        <f t="shared" si="36"/>
        <v>63.00000000000054</v>
      </c>
      <c r="O383" s="128">
        <f t="shared" si="35"/>
        <v>5.8730158730157367</v>
      </c>
    </row>
    <row r="384" spans="10:15" x14ac:dyDescent="0.2">
      <c r="J384" s="128">
        <f t="shared" si="31"/>
        <v>1.0287198846887766</v>
      </c>
      <c r="K384" s="128">
        <f t="shared" si="32"/>
        <v>2.4622476679898524</v>
      </c>
      <c r="L384" s="128">
        <f t="shared" si="33"/>
        <v>3.5153233516065949</v>
      </c>
      <c r="M384" s="128">
        <f t="shared" si="34"/>
        <v>5.3966020970854558</v>
      </c>
      <c r="N384" s="1">
        <f t="shared" si="36"/>
        <v>63.100000000000541</v>
      </c>
      <c r="O384" s="128">
        <f t="shared" si="35"/>
        <v>5.8478605388271223</v>
      </c>
    </row>
    <row r="385" spans="10:15" x14ac:dyDescent="0.2">
      <c r="J385" s="128">
        <f t="shared" si="31"/>
        <v>1.0344789638293459</v>
      </c>
      <c r="K385" s="128">
        <f t="shared" si="32"/>
        <v>2.4714601580027407</v>
      </c>
      <c r="L385" s="128">
        <f t="shared" si="33"/>
        <v>3.5263248701013685</v>
      </c>
      <c r="M385" s="128">
        <f t="shared" si="34"/>
        <v>5.4100087833488413</v>
      </c>
      <c r="N385" s="1">
        <f t="shared" si="36"/>
        <v>63.200000000000543</v>
      </c>
      <c r="O385" s="128">
        <f t="shared" si="35"/>
        <v>5.8227848101264463</v>
      </c>
    </row>
    <row r="386" spans="10:15" x14ac:dyDescent="0.2">
      <c r="J386" s="128">
        <f t="shared" si="31"/>
        <v>1.0402515669169241</v>
      </c>
      <c r="K386" s="128">
        <f t="shared" si="32"/>
        <v>2.480681437106695</v>
      </c>
      <c r="L386" s="128">
        <f t="shared" si="33"/>
        <v>3.5373310042817887</v>
      </c>
      <c r="M386" s="128">
        <f t="shared" si="34"/>
        <v>5.4234128309578775</v>
      </c>
      <c r="N386" s="1">
        <f t="shared" si="36"/>
        <v>63.300000000000544</v>
      </c>
      <c r="O386" s="128">
        <f t="shared" si="35"/>
        <v>5.7977883096365144</v>
      </c>
    </row>
    <row r="387" spans="10:15" x14ac:dyDescent="0.2">
      <c r="J387" s="128">
        <f t="shared" ref="J387:J450" si="37">IF(D$5&gt;0.2*($O387),(D$5-0.2*($O387))^2/(D$5+0.8*($O387)),0)</f>
        <v>1.0460376947787973</v>
      </c>
      <c r="K387" s="128">
        <f t="shared" ref="K387:K450" si="38">IF(E$5&gt;0.2*($O387),(E$5-0.2*($O387))^2/(E$5+0.8*($O387)),0)</f>
        <v>2.4899114898978647</v>
      </c>
      <c r="L387" s="128">
        <f t="shared" ref="L387:L450" si="39">IF(F$5&gt;0.2*($O387),(F$5-0.2*($O387))^2/(F$5+0.8*($O387)),0)</f>
        <v>3.5483417354554034</v>
      </c>
      <c r="M387" s="128">
        <f t="shared" ref="M387:M450" si="40">IF(G$5&gt;0.2*($O387),(G$5-0.2*($O387))^2/(G$5+0.8*($O387)),0)</f>
        <v>5.4368142256236895</v>
      </c>
      <c r="N387" s="1">
        <f t="shared" si="36"/>
        <v>63.400000000000546</v>
      </c>
      <c r="O387" s="128">
        <f t="shared" ref="O387:O450" si="41">IF(N387&gt;0,1000/N387-10,1000)</f>
        <v>5.7728706624604325</v>
      </c>
    </row>
    <row r="388" spans="10:15" x14ac:dyDescent="0.2">
      <c r="J388" s="128">
        <f t="shared" si="37"/>
        <v>1.0518373484137824</v>
      </c>
      <c r="K388" s="128">
        <f t="shared" si="38"/>
        <v>2.4991503010935698</v>
      </c>
      <c r="L388" s="128">
        <f t="shared" si="39"/>
        <v>3.5593570450478502</v>
      </c>
      <c r="M388" s="128">
        <f t="shared" si="40"/>
        <v>5.4502129531714667</v>
      </c>
      <c r="N388" s="1">
        <f t="shared" ref="N388:N451" si="42">N387+0.1</f>
        <v>63.500000000000547</v>
      </c>
      <c r="O388" s="128">
        <f t="shared" si="41"/>
        <v>5.7480314960628558</v>
      </c>
    </row>
    <row r="389" spans="10:15" x14ac:dyDescent="0.2">
      <c r="J389" s="128">
        <f t="shared" si="37"/>
        <v>1.0576505289914735</v>
      </c>
      <c r="K389" s="128">
        <f t="shared" si="38"/>
        <v>2.5083978555313591</v>
      </c>
      <c r="L389" s="128">
        <f t="shared" si="39"/>
        <v>3.5703769146019169</v>
      </c>
      <c r="M389" s="128">
        <f t="shared" si="40"/>
        <v>5.4636089995395372</v>
      </c>
      <c r="N389" s="1">
        <f t="shared" si="42"/>
        <v>63.600000000000549</v>
      </c>
      <c r="O389" s="128">
        <f t="shared" si="41"/>
        <v>5.7232704402514365</v>
      </c>
    </row>
    <row r="390" spans="10:15" x14ac:dyDescent="0.2">
      <c r="J390" s="128">
        <f t="shared" si="37"/>
        <v>1.06347723785151</v>
      </c>
      <c r="K390" s="128">
        <f t="shared" si="38"/>
        <v>2.5176541381681043</v>
      </c>
      <c r="L390" s="128">
        <f t="shared" si="39"/>
        <v>3.5814013257766288</v>
      </c>
      <c r="M390" s="128">
        <f t="shared" si="40"/>
        <v>5.4770023507784691</v>
      </c>
      <c r="N390" s="1">
        <f t="shared" si="42"/>
        <v>63.70000000000055</v>
      </c>
      <c r="O390" s="128">
        <f t="shared" si="41"/>
        <v>5.6985871271584205</v>
      </c>
    </row>
    <row r="391" spans="10:15" x14ac:dyDescent="0.2">
      <c r="J391" s="128">
        <f t="shared" si="37"/>
        <v>1.0693174765028512</v>
      </c>
      <c r="K391" s="128">
        <f t="shared" si="38"/>
        <v>2.5269191340790931</v>
      </c>
      <c r="L391" s="128">
        <f t="shared" si="39"/>
        <v>3.5924302603463389</v>
      </c>
      <c r="M391" s="128">
        <f t="shared" si="40"/>
        <v>5.4903929930501416</v>
      </c>
      <c r="N391" s="1">
        <f t="shared" si="42"/>
        <v>63.800000000000551</v>
      </c>
      <c r="O391" s="128">
        <f t="shared" si="41"/>
        <v>5.6739811912224347</v>
      </c>
    </row>
    <row r="392" spans="10:15" x14ac:dyDescent="0.2">
      <c r="J392" s="128">
        <f t="shared" si="37"/>
        <v>1.0751712466230541</v>
      </c>
      <c r="K392" s="128">
        <f t="shared" si="38"/>
        <v>2.5361928284571236</v>
      </c>
      <c r="L392" s="128">
        <f t="shared" si="39"/>
        <v>3.6034637001998151</v>
      </c>
      <c r="M392" s="128">
        <f t="shared" si="40"/>
        <v>5.5037809126268664</v>
      </c>
      <c r="N392" s="1">
        <f t="shared" si="42"/>
        <v>63.900000000000553</v>
      </c>
      <c r="O392" s="128">
        <f t="shared" si="41"/>
        <v>5.6494522691704443</v>
      </c>
    </row>
    <row r="393" spans="10:15" x14ac:dyDescent="0.2">
      <c r="J393" s="128">
        <f t="shared" si="37"/>
        <v>1.0810385500575699</v>
      </c>
      <c r="K393" s="128">
        <f t="shared" si="38"/>
        <v>2.5454752066116209</v>
      </c>
      <c r="L393" s="128">
        <f t="shared" si="39"/>
        <v>3.6145016273393606</v>
      </c>
      <c r="M393" s="128">
        <f t="shared" si="40"/>
        <v>5.5171660958904836</v>
      </c>
      <c r="N393" s="1">
        <f t="shared" si="42"/>
        <v>64.000000000000554</v>
      </c>
      <c r="O393" s="128">
        <f t="shared" si="41"/>
        <v>5.624999999999865</v>
      </c>
    </row>
    <row r="394" spans="10:15" x14ac:dyDescent="0.2">
      <c r="J394" s="128">
        <f t="shared" si="37"/>
        <v>1.0869193888190414</v>
      </c>
      <c r="K394" s="128">
        <f t="shared" si="38"/>
        <v>2.5547662539677511</v>
      </c>
      <c r="L394" s="128">
        <f t="shared" si="39"/>
        <v>3.625544023879919</v>
      </c>
      <c r="M394" s="128">
        <f t="shared" si="40"/>
        <v>5.5305485293314947</v>
      </c>
      <c r="N394" s="1">
        <f t="shared" si="42"/>
        <v>64.100000000000549</v>
      </c>
      <c r="O394" s="128">
        <f t="shared" si="41"/>
        <v>5.6006240249608652</v>
      </c>
    </row>
    <row r="395" spans="10:15" x14ac:dyDescent="0.2">
      <c r="J395" s="128">
        <f t="shared" si="37"/>
        <v>1.0928137650866145</v>
      </c>
      <c r="K395" s="128">
        <f t="shared" si="38"/>
        <v>2.5640659560655501</v>
      </c>
      <c r="L395" s="128">
        <f t="shared" si="39"/>
        <v>3.6365908720481985</v>
      </c>
      <c r="M395" s="128">
        <f t="shared" si="40"/>
        <v>5.5439281995481764</v>
      </c>
      <c r="N395" s="1">
        <f t="shared" si="42"/>
        <v>64.200000000000543</v>
      </c>
      <c r="O395" s="128">
        <f t="shared" si="41"/>
        <v>5.5763239875388084</v>
      </c>
    </row>
    <row r="396" spans="10:15" x14ac:dyDescent="0.2">
      <c r="J396" s="128">
        <f t="shared" si="37"/>
        <v>1.0987216812052574</v>
      </c>
      <c r="K396" s="128">
        <f t="shared" si="38"/>
        <v>2.5733742985590551</v>
      </c>
      <c r="L396" s="128">
        <f t="shared" si="39"/>
        <v>3.6476421541818049</v>
      </c>
      <c r="M396" s="128">
        <f t="shared" si="40"/>
        <v>5.5573050932457235</v>
      </c>
      <c r="N396" s="1">
        <f t="shared" si="42"/>
        <v>64.300000000000537</v>
      </c>
      <c r="O396" s="128">
        <f t="shared" si="41"/>
        <v>5.5520995334368841</v>
      </c>
    </row>
    <row r="397" spans="10:15" x14ac:dyDescent="0.2">
      <c r="J397" s="128">
        <f t="shared" si="37"/>
        <v>1.1046431396850869</v>
      </c>
      <c r="K397" s="128">
        <f t="shared" si="38"/>
        <v>2.5826912672154516</v>
      </c>
      <c r="L397" s="128">
        <f t="shared" si="39"/>
        <v>3.6586978527283813</v>
      </c>
      <c r="M397" s="128">
        <f t="shared" si="40"/>
        <v>5.5706791972353882</v>
      </c>
      <c r="N397" s="1">
        <f t="shared" si="42"/>
        <v>64.400000000000531</v>
      </c>
      <c r="O397" s="128">
        <f t="shared" si="41"/>
        <v>5.5279503105588788</v>
      </c>
    </row>
    <row r="398" spans="10:15" x14ac:dyDescent="0.2">
      <c r="J398" s="128">
        <f t="shared" si="37"/>
        <v>1.1105781432007065</v>
      </c>
      <c r="K398" s="128">
        <f t="shared" si="38"/>
        <v>2.5920168479142207</v>
      </c>
      <c r="L398" s="128">
        <f t="shared" si="39"/>
        <v>3.6697579502447515</v>
      </c>
      <c r="M398" s="128">
        <f t="shared" si="40"/>
        <v>5.5840504984336468</v>
      </c>
      <c r="N398" s="1">
        <f t="shared" si="42"/>
        <v>64.500000000000526</v>
      </c>
      <c r="O398" s="128">
        <f t="shared" si="41"/>
        <v>5.5038759689921211</v>
      </c>
    </row>
    <row r="399" spans="10:15" x14ac:dyDescent="0.2">
      <c r="J399" s="128">
        <f t="shared" si="37"/>
        <v>1.1165266945905488</v>
      </c>
      <c r="K399" s="128">
        <f t="shared" si="38"/>
        <v>2.6013510266462956</v>
      </c>
      <c r="L399" s="128">
        <f t="shared" si="39"/>
        <v>3.6808224293960761</v>
      </c>
      <c r="M399" s="128">
        <f t="shared" si="40"/>
        <v>5.5974189838613313</v>
      </c>
      <c r="N399" s="1">
        <f t="shared" si="42"/>
        <v>64.60000000000052</v>
      </c>
      <c r="O399" s="128">
        <f t="shared" si="41"/>
        <v>5.4798761609905871</v>
      </c>
    </row>
    <row r="400" spans="10:15" x14ac:dyDescent="0.2">
      <c r="J400" s="128">
        <f t="shared" si="37"/>
        <v>1.1224887968562345</v>
      </c>
      <c r="K400" s="128">
        <f t="shared" si="38"/>
        <v>2.6106937895132369</v>
      </c>
      <c r="L400" s="128">
        <f t="shared" si="39"/>
        <v>3.69189127295502</v>
      </c>
      <c r="M400" s="128">
        <f t="shared" si="40"/>
        <v>5.6107846406428195</v>
      </c>
      <c r="N400" s="1">
        <f t="shared" si="42"/>
        <v>64.700000000000514</v>
      </c>
      <c r="O400" s="128">
        <f t="shared" si="41"/>
        <v>5.4559505409581455</v>
      </c>
    </row>
    <row r="401" spans="10:15" x14ac:dyDescent="0.2">
      <c r="J401" s="128">
        <f t="shared" si="37"/>
        <v>1.1284644531619294</v>
      </c>
      <c r="K401" s="128">
        <f t="shared" si="38"/>
        <v>2.6200451227263959</v>
      </c>
      <c r="L401" s="128">
        <f t="shared" si="39"/>
        <v>3.7029644638009143</v>
      </c>
      <c r="M401" s="128">
        <f t="shared" si="40"/>
        <v>5.6241474560051987</v>
      </c>
      <c r="N401" s="1">
        <f t="shared" si="42"/>
        <v>64.800000000000509</v>
      </c>
      <c r="O401" s="128">
        <f t="shared" si="41"/>
        <v>5.4320987654319772</v>
      </c>
    </row>
    <row r="402" spans="10:15" x14ac:dyDescent="0.2">
      <c r="J402" s="128">
        <f t="shared" si="37"/>
        <v>1.1344536668337162</v>
      </c>
      <c r="K402" s="128">
        <f t="shared" si="38"/>
        <v>2.6294050126061017</v>
      </c>
      <c r="L402" s="128">
        <f t="shared" si="39"/>
        <v>3.7140419849189419</v>
      </c>
      <c r="M402" s="128">
        <f t="shared" si="40"/>
        <v>5.6375074172774591</v>
      </c>
      <c r="N402" s="1">
        <f t="shared" si="42"/>
        <v>64.900000000000503</v>
      </c>
      <c r="O402" s="128">
        <f t="shared" si="41"/>
        <v>5.408320493066137</v>
      </c>
    </row>
    <row r="403" spans="10:15" x14ac:dyDescent="0.2">
      <c r="J403" s="128">
        <f t="shared" si="37"/>
        <v>1.1404564413589788</v>
      </c>
      <c r="K403" s="128">
        <f t="shared" si="38"/>
        <v>2.6387734455808549</v>
      </c>
      <c r="L403" s="128">
        <f t="shared" si="39"/>
        <v>3.7251238193993244</v>
      </c>
      <c r="M403" s="128">
        <f t="shared" si="40"/>
        <v>5.6508645118896714</v>
      </c>
      <c r="N403" s="1">
        <f t="shared" si="42"/>
        <v>65.000000000000497</v>
      </c>
      <c r="O403" s="128">
        <f t="shared" si="41"/>
        <v>5.384615384615266</v>
      </c>
    </row>
    <row r="404" spans="10:15" x14ac:dyDescent="0.2">
      <c r="J404" s="128">
        <f t="shared" si="37"/>
        <v>1.1464727803857822</v>
      </c>
      <c r="K404" s="128">
        <f t="shared" si="38"/>
        <v>2.6481504081865146</v>
      </c>
      <c r="L404" s="128">
        <f t="shared" si="39"/>
        <v>3.7362099504365043</v>
      </c>
      <c r="M404" s="128">
        <f t="shared" si="40"/>
        <v>5.6642187273721909</v>
      </c>
      <c r="N404" s="1">
        <f t="shared" si="42"/>
        <v>65.100000000000492</v>
      </c>
      <c r="O404" s="128">
        <f t="shared" si="41"/>
        <v>5.3609831029184711</v>
      </c>
    </row>
    <row r="405" spans="10:15" x14ac:dyDescent="0.2">
      <c r="J405" s="128">
        <f t="shared" si="37"/>
        <v>1.1525026877222742</v>
      </c>
      <c r="K405" s="128">
        <f t="shared" si="38"/>
        <v>2.6575358870655128</v>
      </c>
      <c r="L405" s="128">
        <f t="shared" si="39"/>
        <v>3.7473003613283606</v>
      </c>
      <c r="M405" s="128">
        <f t="shared" si="40"/>
        <v>5.6775700513548628</v>
      </c>
      <c r="N405" s="1">
        <f t="shared" si="42"/>
        <v>65.200000000000486</v>
      </c>
      <c r="O405" s="128">
        <f t="shared" si="41"/>
        <v>5.3374233128833204</v>
      </c>
    </row>
    <row r="406" spans="10:15" x14ac:dyDescent="0.2">
      <c r="J406" s="128">
        <f t="shared" si="37"/>
        <v>1.1585461673360848</v>
      </c>
      <c r="K406" s="128">
        <f t="shared" si="38"/>
        <v>2.6669298689660557</v>
      </c>
      <c r="L406" s="128">
        <f t="shared" si="39"/>
        <v>3.7583950354754014</v>
      </c>
      <c r="M406" s="128">
        <f t="shared" si="40"/>
        <v>5.690918471566234</v>
      </c>
      <c r="N406" s="1">
        <f t="shared" si="42"/>
        <v>65.30000000000048</v>
      </c>
      <c r="O406" s="128">
        <f t="shared" si="41"/>
        <v>5.313935681470026</v>
      </c>
    </row>
    <row r="407" spans="10:15" x14ac:dyDescent="0.2">
      <c r="J407" s="128">
        <f t="shared" si="37"/>
        <v>1.1646032233537444</v>
      </c>
      <c r="K407" s="128">
        <f t="shared" si="38"/>
        <v>2.6763323407413564</v>
      </c>
      <c r="L407" s="128">
        <f t="shared" si="39"/>
        <v>3.7694939563799981</v>
      </c>
      <c r="M407" s="128">
        <f t="shared" si="40"/>
        <v>5.7042639758327764</v>
      </c>
      <c r="N407" s="1">
        <f t="shared" si="42"/>
        <v>65.400000000000475</v>
      </c>
      <c r="O407" s="128">
        <f t="shared" si="41"/>
        <v>5.2905198776757292</v>
      </c>
    </row>
    <row r="408" spans="10:15" x14ac:dyDescent="0.2">
      <c r="J408" s="128">
        <f t="shared" si="37"/>
        <v>1.1706738600600952</v>
      </c>
      <c r="K408" s="128">
        <f t="shared" si="38"/>
        <v>2.6857432893488449</v>
      </c>
      <c r="L408" s="128">
        <f t="shared" si="39"/>
        <v>3.7805971076455864</v>
      </c>
      <c r="M408" s="128">
        <f t="shared" si="40"/>
        <v>5.7176065520780988</v>
      </c>
      <c r="N408" s="1">
        <f t="shared" si="42"/>
        <v>65.500000000000469</v>
      </c>
      <c r="O408" s="128">
        <f t="shared" si="41"/>
        <v>5.2671755725189744</v>
      </c>
    </row>
    <row r="409" spans="10:15" x14ac:dyDescent="0.2">
      <c r="J409" s="128">
        <f t="shared" si="37"/>
        <v>1.1767580818977266</v>
      </c>
      <c r="K409" s="128">
        <f t="shared" si="38"/>
        <v>2.6951627018494171</v>
      </c>
      <c r="L409" s="128">
        <f t="shared" si="39"/>
        <v>3.7917044729759151</v>
      </c>
      <c r="M409" s="128">
        <f t="shared" si="40"/>
        <v>5.730946188322207</v>
      </c>
      <c r="N409" s="1">
        <f t="shared" si="42"/>
        <v>65.600000000000463</v>
      </c>
      <c r="O409" s="128">
        <f t="shared" si="41"/>
        <v>5.2439024390242821</v>
      </c>
    </row>
    <row r="410" spans="10:15" x14ac:dyDescent="0.2">
      <c r="J410" s="128">
        <f t="shared" si="37"/>
        <v>1.1828558934664082</v>
      </c>
      <c r="K410" s="128">
        <f t="shared" si="38"/>
        <v>2.7045905654066633</v>
      </c>
      <c r="L410" s="128">
        <f t="shared" si="39"/>
        <v>3.8028160361742711</v>
      </c>
      <c r="M410" s="128">
        <f t="shared" si="40"/>
        <v>5.7442828726807207</v>
      </c>
      <c r="N410" s="1">
        <f t="shared" si="42"/>
        <v>65.700000000000458</v>
      </c>
      <c r="O410" s="128">
        <f t="shared" si="41"/>
        <v>5.220700152206895</v>
      </c>
    </row>
    <row r="411" spans="10:15" x14ac:dyDescent="0.2">
      <c r="J411" s="128">
        <f t="shared" si="37"/>
        <v>1.1889672995225309</v>
      </c>
      <c r="K411" s="128">
        <f t="shared" si="38"/>
        <v>2.7140268672861199</v>
      </c>
      <c r="L411" s="128">
        <f t="shared" si="39"/>
        <v>3.8139317811427236</v>
      </c>
      <c r="M411" s="128">
        <f t="shared" si="40"/>
        <v>5.7576165933641379</v>
      </c>
      <c r="N411" s="1">
        <f t="shared" si="42"/>
        <v>65.800000000000452</v>
      </c>
      <c r="O411" s="128">
        <f t="shared" si="41"/>
        <v>5.197568389057647</v>
      </c>
    </row>
    <row r="412" spans="10:15" x14ac:dyDescent="0.2">
      <c r="J412" s="128">
        <f t="shared" si="37"/>
        <v>1.1950923049785633</v>
      </c>
      <c r="K412" s="128">
        <f t="shared" si="38"/>
        <v>2.7234715948545278</v>
      </c>
      <c r="L412" s="128">
        <f t="shared" si="39"/>
        <v>3.8250516918813848</v>
      </c>
      <c r="M412" s="128">
        <f t="shared" si="40"/>
        <v>5.7709473386770735</v>
      </c>
      <c r="N412" s="1">
        <f t="shared" si="42"/>
        <v>65.900000000000446</v>
      </c>
      <c r="O412" s="128">
        <f t="shared" si="41"/>
        <v>5.1745068285279707</v>
      </c>
    </row>
    <row r="413" spans="10:15" x14ac:dyDescent="0.2">
      <c r="J413" s="128">
        <f t="shared" si="37"/>
        <v>1.2012309149025067</v>
      </c>
      <c r="K413" s="128">
        <f t="shared" si="38"/>
        <v>2.7329247355790849</v>
      </c>
      <c r="L413" s="128">
        <f t="shared" si="39"/>
        <v>3.836175752487653</v>
      </c>
      <c r="M413" s="128">
        <f t="shared" si="40"/>
        <v>5.7842750970175381</v>
      </c>
      <c r="N413" s="1">
        <f t="shared" si="42"/>
        <v>66.000000000000441</v>
      </c>
      <c r="O413" s="128">
        <f t="shared" si="41"/>
        <v>5.151515151515051</v>
      </c>
    </row>
    <row r="414" spans="10:15" x14ac:dyDescent="0.2">
      <c r="J414" s="128">
        <f t="shared" si="37"/>
        <v>1.2073831345173622</v>
      </c>
      <c r="K414" s="128">
        <f t="shared" si="38"/>
        <v>2.7423862770267209</v>
      </c>
      <c r="L414" s="128">
        <f t="shared" si="39"/>
        <v>3.847303947155488</v>
      </c>
      <c r="M414" s="128">
        <f t="shared" si="40"/>
        <v>5.7975998568761966</v>
      </c>
      <c r="N414" s="1">
        <f t="shared" si="42"/>
        <v>66.100000000000435</v>
      </c>
      <c r="O414" s="128">
        <f t="shared" si="41"/>
        <v>5.1285930408471021</v>
      </c>
    </row>
    <row r="415" spans="10:15" x14ac:dyDescent="0.2">
      <c r="J415" s="128">
        <f t="shared" si="37"/>
        <v>1.213548969200607</v>
      </c>
      <c r="K415" s="128">
        <f t="shared" si="38"/>
        <v>2.7518562068633687</v>
      </c>
      <c r="L415" s="128">
        <f t="shared" si="39"/>
        <v>3.8584362601746767</v>
      </c>
      <c r="M415" s="128">
        <f t="shared" si="40"/>
        <v>5.8109216068356453</v>
      </c>
      <c r="N415" s="1">
        <f t="shared" si="42"/>
        <v>66.200000000000429</v>
      </c>
      <c r="O415" s="128">
        <f t="shared" si="41"/>
        <v>5.1057401812687839</v>
      </c>
    </row>
    <row r="416" spans="10:15" x14ac:dyDescent="0.2">
      <c r="J416" s="128">
        <f t="shared" si="37"/>
        <v>1.2197284244836715</v>
      </c>
      <c r="K416" s="128">
        <f t="shared" si="38"/>
        <v>2.761334512853244</v>
      </c>
      <c r="L416" s="128">
        <f t="shared" si="39"/>
        <v>3.8695726759301059</v>
      </c>
      <c r="M416" s="128">
        <f t="shared" si="40"/>
        <v>5.824240335569697</v>
      </c>
      <c r="N416" s="1">
        <f t="shared" si="42"/>
        <v>66.300000000000423</v>
      </c>
      <c r="O416" s="128">
        <f t="shared" si="41"/>
        <v>5.0829562594267514</v>
      </c>
    </row>
    <row r="417" spans="10:15" x14ac:dyDescent="0.2">
      <c r="J417" s="128">
        <f t="shared" si="37"/>
        <v>1.2259215060514339</v>
      </c>
      <c r="K417" s="128">
        <f t="shared" si="38"/>
        <v>2.7708211828581377</v>
      </c>
      <c r="L417" s="128">
        <f t="shared" si="39"/>
        <v>3.8807131789010616</v>
      </c>
      <c r="M417" s="128">
        <f t="shared" si="40"/>
        <v>5.8375560318426611</v>
      </c>
      <c r="N417" s="1">
        <f t="shared" si="42"/>
        <v>66.400000000000418</v>
      </c>
      <c r="O417" s="128">
        <f t="shared" si="41"/>
        <v>5.0602409638553265</v>
      </c>
    </row>
    <row r="418" spans="10:15" x14ac:dyDescent="0.2">
      <c r="J418" s="128">
        <f t="shared" si="37"/>
        <v>1.2321282197417112</v>
      </c>
      <c r="K418" s="128">
        <f t="shared" si="38"/>
        <v>2.7803162048367058</v>
      </c>
      <c r="L418" s="128">
        <f t="shared" si="39"/>
        <v>3.8918577536605001</v>
      </c>
      <c r="M418" s="128">
        <f t="shared" si="40"/>
        <v>5.8508686845086437</v>
      </c>
      <c r="N418" s="1">
        <f t="shared" si="42"/>
        <v>66.500000000000412</v>
      </c>
      <c r="O418" s="128">
        <f t="shared" si="41"/>
        <v>5.0375939849623137</v>
      </c>
    </row>
    <row r="419" spans="10:15" x14ac:dyDescent="0.2">
      <c r="J419" s="128">
        <f t="shared" si="37"/>
        <v>1.2383485715447662</v>
      </c>
      <c r="K419" s="128">
        <f t="shared" si="38"/>
        <v>2.7898195668437715</v>
      </c>
      <c r="L419" s="128">
        <f t="shared" si="39"/>
        <v>3.9030063848743608</v>
      </c>
      <c r="M419" s="128">
        <f t="shared" si="40"/>
        <v>5.8641782825108546</v>
      </c>
      <c r="N419" s="1">
        <f t="shared" si="42"/>
        <v>66.600000000000406</v>
      </c>
      <c r="O419" s="128">
        <f t="shared" si="41"/>
        <v>5.0150150150149226</v>
      </c>
    </row>
    <row r="420" spans="10:15" x14ac:dyDescent="0.2">
      <c r="J420" s="128">
        <f t="shared" si="37"/>
        <v>1.2445825676028148</v>
      </c>
      <c r="K420" s="128">
        <f t="shared" si="38"/>
        <v>2.7993312570296309</v>
      </c>
      <c r="L420" s="128">
        <f t="shared" si="39"/>
        <v>3.9141590573008567</v>
      </c>
      <c r="M420" s="128">
        <f t="shared" si="40"/>
        <v>5.8774848148808996</v>
      </c>
      <c r="N420" s="1">
        <f t="shared" si="42"/>
        <v>66.700000000000401</v>
      </c>
      <c r="O420" s="128">
        <f t="shared" si="41"/>
        <v>4.9925037481258467</v>
      </c>
    </row>
    <row r="421" spans="10:15" x14ac:dyDescent="0.2">
      <c r="J421" s="128">
        <f t="shared" si="37"/>
        <v>1.2508302142095473</v>
      </c>
      <c r="K421" s="128">
        <f t="shared" si="38"/>
        <v>2.8088512636393665</v>
      </c>
      <c r="L421" s="128">
        <f t="shared" si="39"/>
        <v>3.9253157557897937</v>
      </c>
      <c r="M421" s="128">
        <f t="shared" si="40"/>
        <v>5.8907882707381098</v>
      </c>
      <c r="N421" s="1">
        <f t="shared" si="42"/>
        <v>66.800000000000395</v>
      </c>
      <c r="O421" s="128">
        <f t="shared" si="41"/>
        <v>4.9700598802394325</v>
      </c>
    </row>
    <row r="422" spans="10:15" x14ac:dyDescent="0.2">
      <c r="J422" s="128">
        <f t="shared" si="37"/>
        <v>1.2570915178096513</v>
      </c>
      <c r="K422" s="128">
        <f t="shared" si="38"/>
        <v>2.8183795750121678</v>
      </c>
      <c r="L422" s="128">
        <f t="shared" si="39"/>
        <v>3.9364764652818791</v>
      </c>
      <c r="M422" s="128">
        <f t="shared" si="40"/>
        <v>5.904088639288851</v>
      </c>
      <c r="N422" s="1">
        <f t="shared" si="42"/>
        <v>66.900000000000389</v>
      </c>
      <c r="O422" s="128">
        <f t="shared" si="41"/>
        <v>4.9476831091179996</v>
      </c>
    </row>
    <row r="423" spans="10:15" x14ac:dyDescent="0.2">
      <c r="J423" s="128">
        <f t="shared" si="37"/>
        <v>1.2633664849983433</v>
      </c>
      <c r="K423" s="128">
        <f t="shared" si="38"/>
        <v>2.8279161795806562</v>
      </c>
      <c r="L423" s="128">
        <f t="shared" si="39"/>
        <v>3.9476411708080463</v>
      </c>
      <c r="M423" s="128">
        <f t="shared" si="40"/>
        <v>5.9173859098258532</v>
      </c>
      <c r="N423" s="1">
        <f t="shared" si="42"/>
        <v>67.000000000000384</v>
      </c>
      <c r="O423" s="128">
        <f t="shared" si="41"/>
        <v>4.9253731343282734</v>
      </c>
    </row>
    <row r="424" spans="10:15" x14ac:dyDescent="0.2">
      <c r="J424" s="128">
        <f t="shared" si="37"/>
        <v>1.2696551225209081</v>
      </c>
      <c r="K424" s="128">
        <f t="shared" si="38"/>
        <v>2.8374610658702126</v>
      </c>
      <c r="L424" s="128">
        <f t="shared" si="39"/>
        <v>3.9588098574887844</v>
      </c>
      <c r="M424" s="128">
        <f t="shared" si="40"/>
        <v>5.930680071727549</v>
      </c>
      <c r="N424" s="1">
        <f t="shared" si="42"/>
        <v>67.100000000000378</v>
      </c>
      <c r="O424" s="128">
        <f t="shared" si="41"/>
        <v>4.9031296572279341</v>
      </c>
    </row>
    <row r="425" spans="10:15" x14ac:dyDescent="0.2">
      <c r="J425" s="128">
        <f t="shared" si="37"/>
        <v>1.2759574372722444</v>
      </c>
      <c r="K425" s="128">
        <f t="shared" si="38"/>
        <v>2.847014222498323</v>
      </c>
      <c r="L425" s="128">
        <f t="shared" si="39"/>
        <v>3.9699825105334705</v>
      </c>
      <c r="M425" s="128">
        <f t="shared" si="40"/>
        <v>5.9439711144573923</v>
      </c>
      <c r="N425" s="1">
        <f t="shared" si="42"/>
        <v>67.200000000000372</v>
      </c>
      <c r="O425" s="128">
        <f t="shared" si="41"/>
        <v>4.8809523809522979</v>
      </c>
    </row>
    <row r="426" spans="10:15" x14ac:dyDescent="0.2">
      <c r="J426" s="128">
        <f t="shared" si="37"/>
        <v>1.2822734362964168</v>
      </c>
      <c r="K426" s="128">
        <f t="shared" si="38"/>
        <v>2.8565756381739118</v>
      </c>
      <c r="L426" s="128">
        <f t="shared" si="39"/>
        <v>3.9811591152397026</v>
      </c>
      <c r="M426" s="128">
        <f t="shared" si="40"/>
        <v>5.9572590275632278</v>
      </c>
      <c r="N426" s="1">
        <f t="shared" si="42"/>
        <v>67.300000000000367</v>
      </c>
      <c r="O426" s="128">
        <f t="shared" si="41"/>
        <v>4.8588410104011075</v>
      </c>
    </row>
    <row r="427" spans="10:15" x14ac:dyDescent="0.2">
      <c r="J427" s="128">
        <f t="shared" si="37"/>
        <v>1.2886031267862161</v>
      </c>
      <c r="K427" s="128">
        <f t="shared" si="38"/>
        <v>2.8661453016967</v>
      </c>
      <c r="L427" s="128">
        <f t="shared" si="39"/>
        <v>3.9923396569926579</v>
      </c>
      <c r="M427" s="128">
        <f t="shared" si="40"/>
        <v>5.9705438006766212</v>
      </c>
      <c r="N427" s="1">
        <f t="shared" si="42"/>
        <v>67.400000000000361</v>
      </c>
      <c r="O427" s="128">
        <f t="shared" si="41"/>
        <v>4.8367952522254392</v>
      </c>
    </row>
    <row r="428" spans="10:15" x14ac:dyDescent="0.2">
      <c r="J428" s="128">
        <f t="shared" si="37"/>
        <v>1.2949465160827245</v>
      </c>
      <c r="K428" s="128">
        <f t="shared" si="38"/>
        <v>2.8757232019565553</v>
      </c>
      <c r="L428" s="128">
        <f t="shared" si="39"/>
        <v>4.0035241212644328</v>
      </c>
      <c r="M428" s="128">
        <f t="shared" si="40"/>
        <v>5.983825423512223</v>
      </c>
      <c r="N428" s="1">
        <f t="shared" si="42"/>
        <v>67.500000000000355</v>
      </c>
      <c r="O428" s="128">
        <f t="shared" si="41"/>
        <v>4.8148148148147367</v>
      </c>
    </row>
    <row r="429" spans="10:15" x14ac:dyDescent="0.2">
      <c r="J429" s="128">
        <f t="shared" si="37"/>
        <v>1.3013036116748882</v>
      </c>
      <c r="K429" s="128">
        <f t="shared" si="38"/>
        <v>2.885309327932855</v>
      </c>
      <c r="L429" s="128">
        <f t="shared" si="39"/>
        <v>4.0147124936134091</v>
      </c>
      <c r="M429" s="128">
        <f t="shared" si="40"/>
        <v>5.9971038858671335</v>
      </c>
      <c r="N429" s="1">
        <f t="shared" si="42"/>
        <v>67.60000000000035</v>
      </c>
      <c r="O429" s="128">
        <f t="shared" si="41"/>
        <v>4.7928994082839473</v>
      </c>
    </row>
    <row r="430" spans="10:15" x14ac:dyDescent="0.2">
      <c r="J430" s="128">
        <f t="shared" si="37"/>
        <v>1.3076744211990974</v>
      </c>
      <c r="K430" s="128">
        <f t="shared" si="38"/>
        <v>2.8949036686938503</v>
      </c>
      <c r="L430" s="128">
        <f t="shared" si="39"/>
        <v>4.0259047596836073</v>
      </c>
      <c r="M430" s="128">
        <f t="shared" si="40"/>
        <v>6.0103791776202566</v>
      </c>
      <c r="N430" s="1">
        <f t="shared" si="42"/>
        <v>67.700000000000344</v>
      </c>
      <c r="O430" s="128">
        <f t="shared" si="41"/>
        <v>4.7710487444607814</v>
      </c>
    </row>
    <row r="431" spans="10:15" x14ac:dyDescent="0.2">
      <c r="J431" s="128">
        <f t="shared" si="37"/>
        <v>1.3140589524387705</v>
      </c>
      <c r="K431" s="128">
        <f t="shared" si="38"/>
        <v>2.9045062133960413</v>
      </c>
      <c r="L431" s="128">
        <f t="shared" si="39"/>
        <v>4.0371009052040634</v>
      </c>
      <c r="M431" s="128">
        <f t="shared" si="40"/>
        <v>6.0236512887316875</v>
      </c>
      <c r="N431" s="1">
        <f t="shared" si="42"/>
        <v>67.800000000000338</v>
      </c>
      <c r="O431" s="128">
        <f t="shared" si="41"/>
        <v>4.7492625368730828</v>
      </c>
    </row>
    <row r="432" spans="10:15" x14ac:dyDescent="0.2">
      <c r="J432" s="128">
        <f t="shared" si="37"/>
        <v>1.3204572133239487</v>
      </c>
      <c r="K432" s="128">
        <f t="shared" si="38"/>
        <v>2.9141169512835541</v>
      </c>
      <c r="L432" s="128">
        <f t="shared" si="39"/>
        <v>4.0483009159881993</v>
      </c>
      <c r="M432" s="128">
        <f t="shared" si="40"/>
        <v>6.0369202092420835</v>
      </c>
      <c r="N432" s="1">
        <f t="shared" si="42"/>
        <v>67.900000000000333</v>
      </c>
      <c r="O432" s="128">
        <f t="shared" si="41"/>
        <v>4.7275405007363052</v>
      </c>
    </row>
    <row r="433" spans="10:15" x14ac:dyDescent="0.2">
      <c r="J433" s="128">
        <f t="shared" si="37"/>
        <v>1.3268692119308925</v>
      </c>
      <c r="K433" s="128">
        <f t="shared" si="38"/>
        <v>2.9237358716875228</v>
      </c>
      <c r="L433" s="128">
        <f t="shared" si="39"/>
        <v>4.0595047779332027</v>
      </c>
      <c r="M433" s="128">
        <f t="shared" si="40"/>
        <v>6.0501859292720486</v>
      </c>
      <c r="N433" s="1">
        <f t="shared" si="42"/>
        <v>68.000000000000327</v>
      </c>
      <c r="O433" s="128">
        <f t="shared" si="41"/>
        <v>4.7058823529411065</v>
      </c>
    </row>
    <row r="434" spans="10:15" x14ac:dyDescent="0.2">
      <c r="J434" s="128">
        <f t="shared" si="37"/>
        <v>1.3332949564816894</v>
      </c>
      <c r="K434" s="128">
        <f t="shared" si="38"/>
        <v>2.9333629640254792</v>
      </c>
      <c r="L434" s="128">
        <f t="shared" si="39"/>
        <v>4.0707124770194092</v>
      </c>
      <c r="M434" s="128">
        <f t="shared" si="40"/>
        <v>6.0634484390215215</v>
      </c>
      <c r="N434" s="1">
        <f t="shared" si="42"/>
        <v>68.100000000000321</v>
      </c>
      <c r="O434" s="128">
        <f t="shared" si="41"/>
        <v>4.6842878120410472</v>
      </c>
    </row>
    <row r="435" spans="10:15" x14ac:dyDescent="0.2">
      <c r="J435" s="128">
        <f t="shared" si="37"/>
        <v>1.3397344553438624</v>
      </c>
      <c r="K435" s="128">
        <f t="shared" si="38"/>
        <v>2.9429982178007461</v>
      </c>
      <c r="L435" s="128">
        <f t="shared" si="39"/>
        <v>4.0819239993096996</v>
      </c>
      <c r="M435" s="128">
        <f t="shared" si="40"/>
        <v>6.076707728769172</v>
      </c>
      <c r="N435" s="1">
        <f t="shared" si="42"/>
        <v>68.200000000000315</v>
      </c>
      <c r="O435" s="128">
        <f t="shared" si="41"/>
        <v>4.6627565982404011</v>
      </c>
    </row>
    <row r="436" spans="10:15" x14ac:dyDescent="0.2">
      <c r="J436" s="128">
        <f t="shared" si="37"/>
        <v>1.346187717029989</v>
      </c>
      <c r="K436" s="128">
        <f t="shared" si="38"/>
        <v>2.9526416226018402</v>
      </c>
      <c r="L436" s="128">
        <f t="shared" si="39"/>
        <v>4.0931393309488904</v>
      </c>
      <c r="M436" s="128">
        <f t="shared" si="40"/>
        <v>6.0899637888718026</v>
      </c>
      <c r="N436" s="1">
        <f t="shared" si="42"/>
        <v>68.30000000000031</v>
      </c>
      <c r="O436" s="128">
        <f t="shared" si="41"/>
        <v>4.641288433382071</v>
      </c>
    </row>
    <row r="437" spans="10:15" x14ac:dyDescent="0.2">
      <c r="J437" s="128">
        <f t="shared" si="37"/>
        <v>1.3526547501973278</v>
      </c>
      <c r="K437" s="128">
        <f t="shared" si="38"/>
        <v>2.9622931681018718</v>
      </c>
      <c r="L437" s="128">
        <f t="shared" si="39"/>
        <v>4.1043584581631363</v>
      </c>
      <c r="M437" s="128">
        <f t="shared" si="40"/>
        <v>6.1032166097637495</v>
      </c>
      <c r="N437" s="1">
        <f t="shared" si="42"/>
        <v>68.400000000000304</v>
      </c>
      <c r="O437" s="128">
        <f t="shared" si="41"/>
        <v>4.6198830409356066</v>
      </c>
    </row>
    <row r="438" spans="10:15" x14ac:dyDescent="0.2">
      <c r="J438" s="128">
        <f t="shared" si="37"/>
        <v>1.3591355636474434</v>
      </c>
      <c r="K438" s="128">
        <f t="shared" si="38"/>
        <v>2.9719528440579595</v>
      </c>
      <c r="L438" s="128">
        <f t="shared" si="39"/>
        <v>4.1155813672593347</v>
      </c>
      <c r="M438" s="128">
        <f t="shared" si="40"/>
        <v>6.1164661819562998</v>
      </c>
      <c r="N438" s="1">
        <f t="shared" si="42"/>
        <v>68.500000000000298</v>
      </c>
      <c r="O438" s="128">
        <f t="shared" si="41"/>
        <v>4.5985401459853374</v>
      </c>
    </row>
    <row r="439" spans="10:15" x14ac:dyDescent="0.2">
      <c r="J439" s="128">
        <f t="shared" si="37"/>
        <v>1.3656301663258479</v>
      </c>
      <c r="K439" s="128">
        <f t="shared" si="38"/>
        <v>2.981620640310644</v>
      </c>
      <c r="L439" s="128">
        <f t="shared" si="39"/>
        <v>4.1268080446245419</v>
      </c>
      <c r="M439" s="128">
        <f t="shared" si="40"/>
        <v>6.1297124960370963</v>
      </c>
      <c r="N439" s="1">
        <f t="shared" si="42"/>
        <v>68.600000000000293</v>
      </c>
      <c r="O439" s="128">
        <f t="shared" si="41"/>
        <v>4.5772594752185967</v>
      </c>
    </row>
    <row r="440" spans="10:15" x14ac:dyDescent="0.2">
      <c r="J440" s="128">
        <f t="shared" si="37"/>
        <v>1.3721385673216409</v>
      </c>
      <c r="K440" s="128">
        <f t="shared" si="38"/>
        <v>2.9912965467833068</v>
      </c>
      <c r="L440" s="128">
        <f t="shared" si="39"/>
        <v>4.1380384767253844</v>
      </c>
      <c r="M440" s="128">
        <f t="shared" si="40"/>
        <v>6.1429555426695748</v>
      </c>
      <c r="N440" s="1">
        <f t="shared" si="42"/>
        <v>68.700000000000287</v>
      </c>
      <c r="O440" s="128">
        <f t="shared" si="41"/>
        <v>4.556040756914058</v>
      </c>
    </row>
    <row r="441" spans="10:15" x14ac:dyDescent="0.2">
      <c r="J441" s="128">
        <f t="shared" si="37"/>
        <v>1.3786607758671565</v>
      </c>
      <c r="K441" s="128">
        <f t="shared" si="38"/>
        <v>3.0009805534815968</v>
      </c>
      <c r="L441" s="128">
        <f t="shared" si="39"/>
        <v>4.1492726501074841</v>
      </c>
      <c r="M441" s="128">
        <f t="shared" si="40"/>
        <v>6.1561953125923736</v>
      </c>
      <c r="N441" s="1">
        <f t="shared" si="42"/>
        <v>68.800000000000281</v>
      </c>
      <c r="O441" s="128">
        <f t="shared" si="41"/>
        <v>4.5348837209301731</v>
      </c>
    </row>
    <row r="442" spans="10:15" x14ac:dyDescent="0.2">
      <c r="J442" s="128">
        <f t="shared" si="37"/>
        <v>1.385196801337623</v>
      </c>
      <c r="K442" s="128">
        <f t="shared" si="38"/>
        <v>3.0106726504928645</v>
      </c>
      <c r="L442" s="128">
        <f t="shared" si="39"/>
        <v>4.1605105513948839</v>
      </c>
      <c r="M442" s="128">
        <f t="shared" si="40"/>
        <v>6.1694317966187686</v>
      </c>
      <c r="N442" s="1">
        <f t="shared" si="42"/>
        <v>68.900000000000276</v>
      </c>
      <c r="O442" s="128">
        <f t="shared" si="41"/>
        <v>4.5137880986937002</v>
      </c>
    </row>
    <row r="443" spans="10:15" x14ac:dyDescent="0.2">
      <c r="J443" s="128">
        <f t="shared" si="37"/>
        <v>1.391746653250816</v>
      </c>
      <c r="K443" s="128">
        <f t="shared" si="38"/>
        <v>3.0203728279855917</v>
      </c>
      <c r="L443" s="128">
        <f t="shared" si="39"/>
        <v>4.1717521672894806</v>
      </c>
      <c r="M443" s="128">
        <f t="shared" si="40"/>
        <v>6.1826649856361202</v>
      </c>
      <c r="N443" s="1">
        <f t="shared" si="42"/>
        <v>69.00000000000027</v>
      </c>
      <c r="O443" s="128">
        <f t="shared" si="41"/>
        <v>4.4927536231883494</v>
      </c>
    </row>
    <row r="444" spans="10:15" x14ac:dyDescent="0.2">
      <c r="J444" s="128">
        <f t="shared" si="37"/>
        <v>1.3983103412667321</v>
      </c>
      <c r="K444" s="128">
        <f t="shared" si="38"/>
        <v>3.0300810762088362</v>
      </c>
      <c r="L444" s="128">
        <f t="shared" si="39"/>
        <v>4.1829974845704596</v>
      </c>
      <c r="M444" s="128">
        <f t="shared" si="40"/>
        <v>6.1958948706053008</v>
      </c>
      <c r="N444" s="1">
        <f t="shared" si="42"/>
        <v>69.100000000000264</v>
      </c>
      <c r="O444" s="128">
        <f t="shared" si="41"/>
        <v>4.4717800289435043</v>
      </c>
    </row>
    <row r="445" spans="10:15" x14ac:dyDescent="0.2">
      <c r="J445" s="128">
        <f t="shared" si="37"/>
        <v>1.4048878751872556</v>
      </c>
      <c r="K445" s="128">
        <f t="shared" si="38"/>
        <v>3.0397973854916756</v>
      </c>
      <c r="L445" s="128">
        <f t="shared" si="39"/>
        <v>4.1942464900937368</v>
      </c>
      <c r="M445" s="128">
        <f t="shared" si="40"/>
        <v>6.2091214425601438</v>
      </c>
      <c r="N445" s="1">
        <f t="shared" si="42"/>
        <v>69.200000000000259</v>
      </c>
      <c r="O445" s="128">
        <f t="shared" si="41"/>
        <v>4.4508670520230673</v>
      </c>
    </row>
    <row r="446" spans="10:15" x14ac:dyDescent="0.2">
      <c r="J446" s="128">
        <f t="shared" si="37"/>
        <v>1.411479264955839</v>
      </c>
      <c r="K446" s="128">
        <f t="shared" si="38"/>
        <v>3.0495217462426569</v>
      </c>
      <c r="L446" s="128">
        <f t="shared" si="39"/>
        <v>4.2054991707914082</v>
      </c>
      <c r="M446" s="128">
        <f t="shared" si="40"/>
        <v>6.2223446926069057</v>
      </c>
      <c r="N446" s="1">
        <f t="shared" si="42"/>
        <v>69.300000000000253</v>
      </c>
      <c r="O446" s="128">
        <f t="shared" si="41"/>
        <v>4.4300144300143778</v>
      </c>
    </row>
    <row r="447" spans="10:15" x14ac:dyDescent="0.2">
      <c r="J447" s="128">
        <f t="shared" si="37"/>
        <v>1.4180845206571877</v>
      </c>
      <c r="K447" s="128">
        <f t="shared" si="38"/>
        <v>3.0592541489492544</v>
      </c>
      <c r="L447" s="128">
        <f t="shared" si="39"/>
        <v>4.2167555136711963</v>
      </c>
      <c r="M447" s="128">
        <f t="shared" si="40"/>
        <v>6.235564611923702</v>
      </c>
      <c r="N447" s="1">
        <f t="shared" si="42"/>
        <v>69.400000000000247</v>
      </c>
      <c r="O447" s="128">
        <f t="shared" si="41"/>
        <v>4.4092219020172401</v>
      </c>
    </row>
    <row r="448" spans="10:15" x14ac:dyDescent="0.2">
      <c r="J448" s="128">
        <f t="shared" si="37"/>
        <v>1.4247036525169468</v>
      </c>
      <c r="K448" s="128">
        <f t="shared" si="38"/>
        <v>3.0689945841773274</v>
      </c>
      <c r="L448" s="128">
        <f t="shared" si="39"/>
        <v>4.2280155058159101</v>
      </c>
      <c r="M448" s="128">
        <f t="shared" si="40"/>
        <v>6.2487811917599814</v>
      </c>
      <c r="N448" s="1">
        <f t="shared" si="42"/>
        <v>69.500000000000242</v>
      </c>
      <c r="O448" s="128">
        <f t="shared" si="41"/>
        <v>4.3884892086330431</v>
      </c>
    </row>
    <row r="449" spans="10:15" x14ac:dyDescent="0.2">
      <c r="J449" s="128">
        <f t="shared" si="37"/>
        <v>1.4313366709013982</v>
      </c>
      <c r="K449" s="128">
        <f t="shared" si="38"/>
        <v>3.078743042570582</v>
      </c>
      <c r="L449" s="128">
        <f t="shared" si="39"/>
        <v>4.2392791343829019</v>
      </c>
      <c r="M449" s="128">
        <f t="shared" si="40"/>
        <v>6.2619944234359837</v>
      </c>
      <c r="N449" s="1">
        <f t="shared" si="42"/>
        <v>69.600000000000236</v>
      </c>
      <c r="O449" s="128">
        <f t="shared" si="41"/>
        <v>4.3678160919539746</v>
      </c>
    </row>
    <row r="450" spans="10:15" x14ac:dyDescent="0.2">
      <c r="J450" s="128">
        <f t="shared" si="37"/>
        <v>1.4379835863171619</v>
      </c>
      <c r="K450" s="128">
        <f t="shared" si="38"/>
        <v>3.0884995148500467</v>
      </c>
      <c r="L450" s="128">
        <f t="shared" si="39"/>
        <v>4.2505463866035385</v>
      </c>
      <c r="M450" s="128">
        <f t="shared" si="40"/>
        <v>6.2752042983422163</v>
      </c>
      <c r="N450" s="1">
        <f t="shared" si="42"/>
        <v>69.70000000000023</v>
      </c>
      <c r="O450" s="128">
        <f t="shared" si="41"/>
        <v>4.3472022955523197</v>
      </c>
    </row>
    <row r="451" spans="10:15" x14ac:dyDescent="0.2">
      <c r="J451" s="128">
        <f t="shared" ref="J451:J514" si="43">IF(D$5&gt;0.2*($O451),(D$5-0.2*($O451))^2/(D$5+0.8*($O451)),0)</f>
        <v>1.4446444094109012</v>
      </c>
      <c r="K451" s="128">
        <f t="shared" ref="K451:K514" si="44">IF(E$5&gt;0.2*($O451),(E$5-0.2*($O451))^2/(E$5+0.8*($O451)),0)</f>
        <v>3.0982639918135417</v>
      </c>
      <c r="L451" s="128">
        <f t="shared" ref="L451:L514" si="45">IF(F$5&gt;0.2*($O451),(F$5-0.2*($O451))^2/(F$5+0.8*($O451)),0)</f>
        <v>4.2618172497826636</v>
      </c>
      <c r="M451" s="128">
        <f t="shared" ref="M451:M514" si="46">IF(G$5&gt;0.2*($O451),(G$5-0.2*($O451))^2/(G$5+0.8*($O451)),0)</f>
        <v>6.2884108079389218</v>
      </c>
      <c r="N451" s="1">
        <f t="shared" si="42"/>
        <v>69.800000000000225</v>
      </c>
      <c r="O451" s="128">
        <f t="shared" ref="O451:O514" si="47">IF(N451&gt;0,1000/N451-10,1000)</f>
        <v>4.3266475644698676</v>
      </c>
    </row>
    <row r="452" spans="10:15" x14ac:dyDescent="0.2">
      <c r="J452" s="128">
        <f t="shared" si="43"/>
        <v>1.4513191509690349</v>
      </c>
      <c r="K452" s="128">
        <f t="shared" si="44"/>
        <v>3.1080364643351572</v>
      </c>
      <c r="L452" s="128">
        <f t="shared" si="45"/>
        <v>4.2730917112980764</v>
      </c>
      <c r="M452" s="128">
        <f t="shared" si="46"/>
        <v>6.3016139437555569</v>
      </c>
      <c r="N452" s="1">
        <f t="shared" ref="N452:N515" si="48">N451+0.1</f>
        <v>69.900000000000219</v>
      </c>
      <c r="O452" s="128">
        <f t="shared" si="47"/>
        <v>4.3061516452073949</v>
      </c>
    </row>
    <row r="453" spans="10:15" x14ac:dyDescent="0.2">
      <c r="J453" s="128">
        <f t="shared" si="43"/>
        <v>1.4580078219174557</v>
      </c>
      <c r="K453" s="128">
        <f t="shared" si="44"/>
        <v>3.1178169233647393</v>
      </c>
      <c r="L453" s="128">
        <f t="shared" si="45"/>
        <v>4.2843697586000129</v>
      </c>
      <c r="M453" s="128">
        <f t="shared" si="46"/>
        <v>6.3148136973902824</v>
      </c>
      <c r="N453" s="1">
        <f t="shared" si="48"/>
        <v>70.000000000000213</v>
      </c>
      <c r="O453" s="128">
        <f t="shared" si="47"/>
        <v>4.2857142857142421</v>
      </c>
    </row>
    <row r="454" spans="10:15" x14ac:dyDescent="0.2">
      <c r="J454" s="128">
        <f t="shared" si="43"/>
        <v>1.4647104333212531</v>
      </c>
      <c r="K454" s="128">
        <f t="shared" si="44"/>
        <v>3.1276053599273723</v>
      </c>
      <c r="L454" s="128">
        <f t="shared" si="45"/>
        <v>4.2956513792106241</v>
      </c>
      <c r="M454" s="128">
        <f t="shared" si="46"/>
        <v>6.32801006050944</v>
      </c>
      <c r="N454" s="1">
        <f t="shared" si="48"/>
        <v>70.100000000000207</v>
      </c>
      <c r="O454" s="128">
        <f t="shared" si="47"/>
        <v>4.2653352353779894</v>
      </c>
    </row>
    <row r="455" spans="10:15" x14ac:dyDescent="0.2">
      <c r="J455" s="128">
        <f t="shared" si="43"/>
        <v>1.4714269963844404</v>
      </c>
      <c r="K455" s="128">
        <f t="shared" si="44"/>
        <v>3.1374017651228763</v>
      </c>
      <c r="L455" s="128">
        <f t="shared" si="45"/>
        <v>4.3069365607234662</v>
      </c>
      <c r="M455" s="128">
        <f t="shared" si="46"/>
        <v>6.3412030248470534</v>
      </c>
      <c r="N455" s="1">
        <f t="shared" si="48"/>
        <v>70.200000000000202</v>
      </c>
      <c r="O455" s="128">
        <f t="shared" si="47"/>
        <v>4.2450142450142039</v>
      </c>
    </row>
    <row r="456" spans="10:15" x14ac:dyDescent="0.2">
      <c r="J456" s="128">
        <f t="shared" si="43"/>
        <v>1.478157522449691</v>
      </c>
      <c r="K456" s="128">
        <f t="shared" si="44"/>
        <v>3.1472061301252969</v>
      </c>
      <c r="L456" s="128">
        <f t="shared" si="45"/>
        <v>4.3182252908029932</v>
      </c>
      <c r="M456" s="128">
        <f t="shared" si="46"/>
        <v>6.3543925822043184</v>
      </c>
      <c r="N456" s="1">
        <f t="shared" si="48"/>
        <v>70.300000000000196</v>
      </c>
      <c r="O456" s="128">
        <f t="shared" si="47"/>
        <v>4.2247510668562906</v>
      </c>
    </row>
    <row r="457" spans="10:15" x14ac:dyDescent="0.2">
      <c r="J457" s="128">
        <f t="shared" si="43"/>
        <v>1.4849020229980765</v>
      </c>
      <c r="K457" s="128">
        <f t="shared" si="44"/>
        <v>3.1570184461824127</v>
      </c>
      <c r="L457" s="128">
        <f t="shared" si="45"/>
        <v>4.3295175571840536</v>
      </c>
      <c r="M457" s="128">
        <f t="shared" si="46"/>
        <v>6.3675787244491078</v>
      </c>
      <c r="N457" s="1">
        <f t="shared" si="48"/>
        <v>70.40000000000019</v>
      </c>
      <c r="O457" s="128">
        <f t="shared" si="47"/>
        <v>4.204545454545416</v>
      </c>
    </row>
    <row r="458" spans="10:15" x14ac:dyDescent="0.2">
      <c r="J458" s="128">
        <f t="shared" si="43"/>
        <v>1.49166050964881</v>
      </c>
      <c r="K458" s="128">
        <f t="shared" si="44"/>
        <v>3.166838704615234</v>
      </c>
      <c r="L458" s="128">
        <f t="shared" si="45"/>
        <v>4.3408133476713919</v>
      </c>
      <c r="M458" s="128">
        <f t="shared" si="46"/>
        <v>6.380761443515472</v>
      </c>
      <c r="N458" s="1">
        <f t="shared" si="48"/>
        <v>70.500000000000185</v>
      </c>
      <c r="O458" s="128">
        <f t="shared" si="47"/>
        <v>4.184397163120531</v>
      </c>
    </row>
    <row r="459" spans="10:15" x14ac:dyDescent="0.2">
      <c r="J459" s="128">
        <f t="shared" si="43"/>
        <v>1.4984329941589984</v>
      </c>
      <c r="K459" s="128">
        <f t="shared" si="44"/>
        <v>3.1766668968175136</v>
      </c>
      <c r="L459" s="128">
        <f t="shared" si="45"/>
        <v>4.3521126501391478</v>
      </c>
      <c r="M459" s="128">
        <f t="shared" si="46"/>
        <v>6.3939407314031609</v>
      </c>
      <c r="N459" s="1">
        <f t="shared" si="48"/>
        <v>70.600000000000179</v>
      </c>
      <c r="O459" s="128">
        <f t="shared" si="47"/>
        <v>4.1643059490084635</v>
      </c>
    </row>
    <row r="460" spans="10:15" x14ac:dyDescent="0.2">
      <c r="J460" s="128">
        <f t="shared" si="43"/>
        <v>1.505219488423396</v>
      </c>
      <c r="K460" s="128">
        <f t="shared" si="44"/>
        <v>3.1865030142552633</v>
      </c>
      <c r="L460" s="128">
        <f t="shared" si="45"/>
        <v>4.363415452530373</v>
      </c>
      <c r="M460" s="128">
        <f t="shared" si="46"/>
        <v>6.4071165801771137</v>
      </c>
      <c r="N460" s="1">
        <f t="shared" si="48"/>
        <v>70.700000000000173</v>
      </c>
      <c r="O460" s="128">
        <f t="shared" si="47"/>
        <v>4.1442715700141104</v>
      </c>
    </row>
    <row r="461" spans="10:15" x14ac:dyDescent="0.2">
      <c r="J461" s="128">
        <f t="shared" si="43"/>
        <v>1.5120200044741658</v>
      </c>
      <c r="K461" s="128">
        <f t="shared" si="44"/>
        <v>3.1963470484662659</v>
      </c>
      <c r="L461" s="128">
        <f t="shared" si="45"/>
        <v>4.3747217428565426</v>
      </c>
      <c r="M461" s="128">
        <f t="shared" si="46"/>
        <v>6.4202889819669959</v>
      </c>
      <c r="N461" s="1">
        <f t="shared" si="48"/>
        <v>70.800000000000168</v>
      </c>
      <c r="O461" s="128">
        <f t="shared" si="47"/>
        <v>4.1242937853107016</v>
      </c>
    </row>
    <row r="462" spans="10:15" x14ac:dyDescent="0.2">
      <c r="J462" s="128">
        <f t="shared" si="43"/>
        <v>1.5188345544806441</v>
      </c>
      <c r="K462" s="128">
        <f t="shared" si="44"/>
        <v>3.2061989910596003</v>
      </c>
      <c r="L462" s="128">
        <f t="shared" si="45"/>
        <v>4.3860315091970712</v>
      </c>
      <c r="M462" s="128">
        <f t="shared" si="46"/>
        <v>6.4334579289667158</v>
      </c>
      <c r="N462" s="1">
        <f t="shared" si="48"/>
        <v>70.900000000000162</v>
      </c>
      <c r="O462" s="128">
        <f t="shared" si="47"/>
        <v>4.1043723554301508</v>
      </c>
    </row>
    <row r="463" spans="10:15" x14ac:dyDescent="0.2">
      <c r="J463" s="128">
        <f t="shared" si="43"/>
        <v>1.525663150749111</v>
      </c>
      <c r="K463" s="128">
        <f t="shared" si="44"/>
        <v>3.2160588337151648</v>
      </c>
      <c r="L463" s="128">
        <f t="shared" si="45"/>
        <v>4.3973447396988306</v>
      </c>
      <c r="M463" s="128">
        <f t="shared" si="46"/>
        <v>6.4466234134339464</v>
      </c>
      <c r="N463" s="1">
        <f t="shared" si="48"/>
        <v>71.000000000000156</v>
      </c>
      <c r="O463" s="128">
        <f t="shared" si="47"/>
        <v>4.0845070422534899</v>
      </c>
    </row>
    <row r="464" spans="10:15" x14ac:dyDescent="0.2">
      <c r="J464" s="128">
        <f t="shared" si="43"/>
        <v>1.5325058057225676</v>
      </c>
      <c r="K464" s="128">
        <f t="shared" si="44"/>
        <v>3.2259265681832083</v>
      </c>
      <c r="L464" s="128">
        <f t="shared" si="45"/>
        <v>4.4086614225756842</v>
      </c>
      <c r="M464" s="128">
        <f t="shared" si="46"/>
        <v>6.4597854276896625</v>
      </c>
      <c r="N464" s="1">
        <f t="shared" si="48"/>
        <v>71.100000000000151</v>
      </c>
      <c r="O464" s="128">
        <f t="shared" si="47"/>
        <v>4.0646976090013762</v>
      </c>
    </row>
    <row r="465" spans="10:15" x14ac:dyDescent="0.2">
      <c r="J465" s="128">
        <f t="shared" si="43"/>
        <v>1.5393625319805162</v>
      </c>
      <c r="K465" s="128">
        <f t="shared" si="44"/>
        <v>3.2358021862838631</v>
      </c>
      <c r="L465" s="128">
        <f t="shared" si="45"/>
        <v>4.4199815461080112</v>
      </c>
      <c r="M465" s="128">
        <f t="shared" si="46"/>
        <v>6.4729439641176656</v>
      </c>
      <c r="N465" s="1">
        <f t="shared" si="48"/>
        <v>71.200000000000145</v>
      </c>
      <c r="O465" s="128">
        <f t="shared" si="47"/>
        <v>4.0449438202246899</v>
      </c>
    </row>
    <row r="466" spans="10:15" x14ac:dyDescent="0.2">
      <c r="J466" s="128">
        <f t="shared" si="43"/>
        <v>1.5462333422387451</v>
      </c>
      <c r="K466" s="128">
        <f t="shared" si="44"/>
        <v>3.245685679906682</v>
      </c>
      <c r="L466" s="128">
        <f t="shared" si="45"/>
        <v>4.4313050986422384</v>
      </c>
      <c r="M466" s="128">
        <f t="shared" si="46"/>
        <v>6.4860990151641262</v>
      </c>
      <c r="N466" s="1">
        <f t="shared" si="48"/>
        <v>71.300000000000139</v>
      </c>
      <c r="O466" s="128">
        <f t="shared" si="47"/>
        <v>4.0252454417952048</v>
      </c>
    </row>
    <row r="467" spans="10:15" x14ac:dyDescent="0.2">
      <c r="J467" s="128">
        <f t="shared" si="43"/>
        <v>1.5531182493491238</v>
      </c>
      <c r="K467" s="128">
        <f t="shared" si="44"/>
        <v>3.2555770410101852</v>
      </c>
      <c r="L467" s="128">
        <f t="shared" si="45"/>
        <v>4.4426320685903882</v>
      </c>
      <c r="M467" s="128">
        <f t="shared" si="46"/>
        <v>6.4992505733371262</v>
      </c>
      <c r="N467" s="1">
        <f t="shared" si="48"/>
        <v>71.400000000000134</v>
      </c>
      <c r="O467" s="128">
        <f t="shared" si="47"/>
        <v>4.0056022408963319</v>
      </c>
    </row>
    <row r="468" spans="10:15" x14ac:dyDescent="0.2">
      <c r="J468" s="128">
        <f t="shared" si="43"/>
        <v>1.560017266299391</v>
      </c>
      <c r="K468" s="128">
        <f t="shared" si="44"/>
        <v>3.265476261621393</v>
      </c>
      <c r="L468" s="128">
        <f t="shared" si="45"/>
        <v>4.4539624444296013</v>
      </c>
      <c r="M468" s="128">
        <f t="shared" si="46"/>
        <v>6.512398631206203</v>
      </c>
      <c r="N468" s="1">
        <f t="shared" si="48"/>
        <v>71.500000000000128</v>
      </c>
      <c r="O468" s="128">
        <f t="shared" si="47"/>
        <v>3.9860139860139618</v>
      </c>
    </row>
    <row r="469" spans="10:15" x14ac:dyDescent="0.2">
      <c r="J469" s="128">
        <f t="shared" si="43"/>
        <v>1.5669304062129639</v>
      </c>
      <c r="K469" s="128">
        <f t="shared" si="44"/>
        <v>3.2753833338353888</v>
      </c>
      <c r="L469" s="128">
        <f t="shared" si="45"/>
        <v>4.4652962147017004</v>
      </c>
      <c r="M469" s="128">
        <f t="shared" si="46"/>
        <v>6.5255431814019005</v>
      </c>
      <c r="N469" s="1">
        <f t="shared" si="48"/>
        <v>71.600000000000122</v>
      </c>
      <c r="O469" s="128">
        <f t="shared" si="47"/>
        <v>3.9664804469273509</v>
      </c>
    </row>
    <row r="470" spans="10:15" x14ac:dyDescent="0.2">
      <c r="J470" s="128">
        <f t="shared" si="43"/>
        <v>1.5738576823487396</v>
      </c>
      <c r="K470" s="128">
        <f t="shared" si="44"/>
        <v>3.2852982498148644</v>
      </c>
      <c r="L470" s="128">
        <f t="shared" si="45"/>
        <v>4.4766333680127293</v>
      </c>
      <c r="M470" s="128">
        <f t="shared" si="46"/>
        <v>6.5386842166153141</v>
      </c>
      <c r="N470" s="1">
        <f t="shared" si="48"/>
        <v>71.700000000000117</v>
      </c>
      <c r="O470" s="128">
        <f t="shared" si="47"/>
        <v>3.9470013947001164</v>
      </c>
    </row>
    <row r="471" spans="10:15" x14ac:dyDescent="0.2">
      <c r="J471" s="128">
        <f t="shared" si="43"/>
        <v>1.580799108100905</v>
      </c>
      <c r="K471" s="128">
        <f t="shared" si="44"/>
        <v>3.2952210017896784</v>
      </c>
      <c r="L471" s="128">
        <f t="shared" si="45"/>
        <v>4.4879738930325068</v>
      </c>
      <c r="M471" s="128">
        <f t="shared" si="46"/>
        <v>6.5518217295976635</v>
      </c>
      <c r="N471" s="1">
        <f t="shared" si="48"/>
        <v>71.800000000000111</v>
      </c>
      <c r="O471" s="128">
        <f t="shared" si="47"/>
        <v>3.9275766016712872</v>
      </c>
    </row>
    <row r="472" spans="10:15" x14ac:dyDescent="0.2">
      <c r="J472" s="128">
        <f t="shared" si="43"/>
        <v>1.5877546969987553</v>
      </c>
      <c r="K472" s="128">
        <f t="shared" si="44"/>
        <v>3.3051515820564168</v>
      </c>
      <c r="L472" s="128">
        <f t="shared" si="45"/>
        <v>4.4993177784941878</v>
      </c>
      <c r="M472" s="128">
        <f t="shared" si="46"/>
        <v>6.5649557131598346</v>
      </c>
      <c r="N472" s="1">
        <f t="shared" si="48"/>
        <v>71.900000000000105</v>
      </c>
      <c r="O472" s="128">
        <f t="shared" si="47"/>
        <v>3.9082058414464331</v>
      </c>
    </row>
    <row r="473" spans="10:15" x14ac:dyDescent="0.2">
      <c r="J473" s="128">
        <f t="shared" si="43"/>
        <v>1.5947244627065122</v>
      </c>
      <c r="K473" s="128">
        <f t="shared" si="44"/>
        <v>3.3150899829779585</v>
      </c>
      <c r="L473" s="128">
        <f t="shared" si="45"/>
        <v>4.5106650131938189</v>
      </c>
      <c r="M473" s="128">
        <f t="shared" si="46"/>
        <v>6.57808616017196</v>
      </c>
      <c r="N473" s="1">
        <f t="shared" si="48"/>
        <v>72.000000000000099</v>
      </c>
      <c r="O473" s="128">
        <f t="shared" si="47"/>
        <v>3.8888888888888697</v>
      </c>
    </row>
    <row r="474" spans="10:15" x14ac:dyDescent="0.2">
      <c r="J474" s="128">
        <f t="shared" si="43"/>
        <v>1.6017084190231505</v>
      </c>
      <c r="K474" s="128">
        <f t="shared" si="44"/>
        <v>3.3250361969830418</v>
      </c>
      <c r="L474" s="128">
        <f t="shared" si="45"/>
        <v>4.5220155859899007</v>
      </c>
      <c r="M474" s="128">
        <f t="shared" si="46"/>
        <v>6.5912130635629733</v>
      </c>
      <c r="N474" s="1">
        <f t="shared" si="48"/>
        <v>72.100000000000094</v>
      </c>
      <c r="O474" s="128">
        <f t="shared" si="47"/>
        <v>3.8696255201109384</v>
      </c>
    </row>
    <row r="475" spans="10:15" x14ac:dyDescent="0.2">
      <c r="J475" s="128">
        <f t="shared" si="43"/>
        <v>1.6087065798822262</v>
      </c>
      <c r="K475" s="128">
        <f t="shared" si="44"/>
        <v>3.3349902165658323</v>
      </c>
      <c r="L475" s="128">
        <f t="shared" si="45"/>
        <v>4.5333694858029592</v>
      </c>
      <c r="M475" s="128">
        <f t="shared" si="46"/>
        <v>6.6043364163201961</v>
      </c>
      <c r="N475" s="1">
        <f t="shared" si="48"/>
        <v>72.200000000000088</v>
      </c>
      <c r="O475" s="128">
        <f t="shared" si="47"/>
        <v>3.8504155124653572</v>
      </c>
    </row>
    <row r="476" spans="10:15" x14ac:dyDescent="0.2">
      <c r="J476" s="128">
        <f t="shared" si="43"/>
        <v>1.6157189593517125</v>
      </c>
      <c r="K476" s="128">
        <f t="shared" si="44"/>
        <v>3.3449520342855088</v>
      </c>
      <c r="L476" s="128">
        <f t="shared" si="45"/>
        <v>4.5447267016151187</v>
      </c>
      <c r="M476" s="128">
        <f t="shared" si="46"/>
        <v>6.6174562114888955</v>
      </c>
      <c r="N476" s="1">
        <f t="shared" si="48"/>
        <v>72.300000000000082</v>
      </c>
      <c r="O476" s="128">
        <f t="shared" si="47"/>
        <v>3.8312586445366374</v>
      </c>
    </row>
    <row r="477" spans="10:15" x14ac:dyDescent="0.2">
      <c r="J477" s="128">
        <f t="shared" si="43"/>
        <v>1.6227455716338397</v>
      </c>
      <c r="K477" s="128">
        <f t="shared" si="44"/>
        <v>3.3549216427658317</v>
      </c>
      <c r="L477" s="128">
        <f t="shared" si="45"/>
        <v>4.5560872224696745</v>
      </c>
      <c r="M477" s="128">
        <f t="shared" si="46"/>
        <v>6.630572442171875</v>
      </c>
      <c r="N477" s="1">
        <f t="shared" si="48"/>
        <v>72.400000000000077</v>
      </c>
      <c r="O477" s="128">
        <f t="shared" si="47"/>
        <v>3.8121546961325823</v>
      </c>
    </row>
    <row r="478" spans="10:15" x14ac:dyDescent="0.2">
      <c r="J478" s="128">
        <f t="shared" si="43"/>
        <v>1.6297864310649366</v>
      </c>
      <c r="K478" s="128">
        <f t="shared" si="44"/>
        <v>3.3648990346947261</v>
      </c>
      <c r="L478" s="128">
        <f t="shared" si="45"/>
        <v>4.5674510374706641</v>
      </c>
      <c r="M478" s="128">
        <f t="shared" si="46"/>
        <v>6.6436851015290559</v>
      </c>
      <c r="N478" s="1">
        <f t="shared" si="48"/>
        <v>72.500000000000071</v>
      </c>
      <c r="O478" s="128">
        <f t="shared" si="47"/>
        <v>3.7931034482758488</v>
      </c>
    </row>
    <row r="479" spans="10:15" x14ac:dyDescent="0.2">
      <c r="J479" s="128">
        <f t="shared" si="43"/>
        <v>1.6368415521152826</v>
      </c>
      <c r="K479" s="128">
        <f t="shared" si="44"/>
        <v>3.3748842028238744</v>
      </c>
      <c r="L479" s="128">
        <f t="shared" si="45"/>
        <v>4.5788181357824609</v>
      </c>
      <c r="M479" s="128">
        <f t="shared" si="46"/>
        <v>6.6567941827770536</v>
      </c>
      <c r="N479" s="1">
        <f t="shared" si="48"/>
        <v>72.600000000000065</v>
      </c>
      <c r="O479" s="128">
        <f t="shared" si="47"/>
        <v>3.7741046831955796</v>
      </c>
    </row>
    <row r="480" spans="10:15" x14ac:dyDescent="0.2">
      <c r="J480" s="128">
        <f t="shared" si="43"/>
        <v>1.6439109493889577</v>
      </c>
      <c r="K480" s="128">
        <f t="shared" si="44"/>
        <v>3.3848771399682969</v>
      </c>
      <c r="L480" s="128">
        <f t="shared" si="45"/>
        <v>4.5901885066293495</v>
      </c>
      <c r="M480" s="128">
        <f t="shared" si="46"/>
        <v>6.6698996791887764</v>
      </c>
      <c r="N480" s="1">
        <f t="shared" si="48"/>
        <v>72.70000000000006</v>
      </c>
      <c r="O480" s="128">
        <f t="shared" si="47"/>
        <v>3.7551581843191091</v>
      </c>
    </row>
    <row r="481" spans="10:15" x14ac:dyDescent="0.2">
      <c r="J481" s="128">
        <f t="shared" si="43"/>
        <v>1.6509946376237037</v>
      </c>
      <c r="K481" s="128">
        <f t="shared" si="44"/>
        <v>3.3948778390059533</v>
      </c>
      <c r="L481" s="128">
        <f t="shared" si="45"/>
        <v>4.6015621392951225</v>
      </c>
      <c r="M481" s="128">
        <f t="shared" si="46"/>
        <v>6.6830015840930193</v>
      </c>
      <c r="N481" s="1">
        <f t="shared" si="48"/>
        <v>72.800000000000054</v>
      </c>
      <c r="O481" s="128">
        <f t="shared" si="47"/>
        <v>3.7362637362637265</v>
      </c>
    </row>
    <row r="482" spans="10:15" x14ac:dyDescent="0.2">
      <c r="J482" s="128">
        <f t="shared" si="43"/>
        <v>1.6580926316907836</v>
      </c>
      <c r="K482" s="128">
        <f t="shared" si="44"/>
        <v>3.4048862928773302</v>
      </c>
      <c r="L482" s="128">
        <f t="shared" si="45"/>
        <v>4.6129390231226637</v>
      </c>
      <c r="M482" s="128">
        <f t="shared" si="46"/>
        <v>6.6960998908740468</v>
      </c>
      <c r="N482" s="1">
        <f t="shared" si="48"/>
        <v>72.900000000000048</v>
      </c>
      <c r="O482" s="128">
        <f t="shared" si="47"/>
        <v>3.7174211248285225</v>
      </c>
    </row>
    <row r="483" spans="10:15" x14ac:dyDescent="0.2">
      <c r="J483" s="128">
        <f t="shared" si="43"/>
        <v>1.6652049465948486</v>
      </c>
      <c r="K483" s="128">
        <f t="shared" si="44"/>
        <v>3.4149024945850432</v>
      </c>
      <c r="L483" s="128">
        <f t="shared" si="45"/>
        <v>4.6243191475135479</v>
      </c>
      <c r="M483" s="128">
        <f t="shared" si="46"/>
        <v>6.7091945929712118</v>
      </c>
      <c r="N483" s="1">
        <f t="shared" si="48"/>
        <v>73.000000000000043</v>
      </c>
      <c r="O483" s="128">
        <f t="shared" si="47"/>
        <v>3.6986301369862939</v>
      </c>
    </row>
    <row r="484" spans="10:15" x14ac:dyDescent="0.2">
      <c r="J484" s="128">
        <f t="shared" si="43"/>
        <v>1.6723315974738142</v>
      </c>
      <c r="K484" s="128">
        <f t="shared" si="44"/>
        <v>3.4249264371934456</v>
      </c>
      <c r="L484" s="128">
        <f t="shared" si="45"/>
        <v>4.6357025019276437</v>
      </c>
      <c r="M484" s="128">
        <f t="shared" si="46"/>
        <v>6.722285683878539</v>
      </c>
      <c r="N484" s="1">
        <f t="shared" si="48"/>
        <v>73.100000000000037</v>
      </c>
      <c r="O484" s="128">
        <f t="shared" si="47"/>
        <v>3.6798905608755064</v>
      </c>
    </row>
    <row r="485" spans="10:15" x14ac:dyDescent="0.2">
      <c r="J485" s="128">
        <f t="shared" si="43"/>
        <v>1.6794725995987303</v>
      </c>
      <c r="K485" s="128">
        <f t="shared" si="44"/>
        <v>3.4349581138282241</v>
      </c>
      <c r="L485" s="128">
        <f t="shared" si="45"/>
        <v>4.6470890758827057</v>
      </c>
      <c r="M485" s="128">
        <f t="shared" si="46"/>
        <v>6.7353731571443376</v>
      </c>
      <c r="N485" s="1">
        <f t="shared" si="48"/>
        <v>73.200000000000031</v>
      </c>
      <c r="O485" s="128">
        <f t="shared" si="47"/>
        <v>3.6612021857923445</v>
      </c>
    </row>
    <row r="486" spans="10:15" x14ac:dyDescent="0.2">
      <c r="J486" s="128">
        <f t="shared" si="43"/>
        <v>1.6866279683736649</v>
      </c>
      <c r="K486" s="128">
        <f t="shared" si="44"/>
        <v>3.444997517676017</v>
      </c>
      <c r="L486" s="128">
        <f t="shared" si="45"/>
        <v>4.6584788589539903</v>
      </c>
      <c r="M486" s="128">
        <f t="shared" si="46"/>
        <v>6.7484570063708196</v>
      </c>
      <c r="N486" s="1">
        <f t="shared" si="48"/>
        <v>73.300000000000026</v>
      </c>
      <c r="O486" s="128">
        <f t="shared" si="47"/>
        <v>3.6425648021828056</v>
      </c>
    </row>
    <row r="487" spans="10:15" x14ac:dyDescent="0.2">
      <c r="J487" s="128">
        <f t="shared" si="43"/>
        <v>1.6937977193355882</v>
      </c>
      <c r="K487" s="128">
        <f t="shared" si="44"/>
        <v>3.4550446419840197</v>
      </c>
      <c r="L487" s="128">
        <f t="shared" si="45"/>
        <v>4.6698718407738564</v>
      </c>
      <c r="M487" s="128">
        <f t="shared" si="46"/>
        <v>6.761537225213698</v>
      </c>
      <c r="N487" s="1">
        <f t="shared" si="48"/>
        <v>73.40000000000002</v>
      </c>
      <c r="O487" s="128">
        <f t="shared" si="47"/>
        <v>3.6239782016348734</v>
      </c>
    </row>
    <row r="488" spans="10:15" x14ac:dyDescent="0.2">
      <c r="J488" s="128">
        <f t="shared" si="43"/>
        <v>1.7009818681542617</v>
      </c>
      <c r="K488" s="128">
        <f t="shared" si="44"/>
        <v>3.4650994800596044</v>
      </c>
      <c r="L488" s="128">
        <f t="shared" si="45"/>
        <v>4.681268011031376</v>
      </c>
      <c r="M488" s="128">
        <f t="shared" si="46"/>
        <v>6.7746138073818107</v>
      </c>
      <c r="N488" s="1">
        <f t="shared" si="48"/>
        <v>73.500000000000014</v>
      </c>
      <c r="O488" s="128">
        <f t="shared" si="47"/>
        <v>3.6054421768707456</v>
      </c>
    </row>
    <row r="489" spans="10:15" x14ac:dyDescent="0.2">
      <c r="J489" s="128">
        <f t="shared" si="43"/>
        <v>1.708180430632132</v>
      </c>
      <c r="K489" s="128">
        <f t="shared" si="44"/>
        <v>3.4751620252699396</v>
      </c>
      <c r="L489" s="128">
        <f t="shared" si="45"/>
        <v>4.6926673594719546</v>
      </c>
      <c r="M489" s="128">
        <f t="shared" si="46"/>
        <v>6.787686746636739</v>
      </c>
      <c r="N489" s="1">
        <f t="shared" si="48"/>
        <v>73.600000000000009</v>
      </c>
      <c r="O489" s="128">
        <f t="shared" si="47"/>
        <v>3.586956521739129</v>
      </c>
    </row>
    <row r="490" spans="10:15" x14ac:dyDescent="0.2">
      <c r="J490" s="128">
        <f t="shared" si="43"/>
        <v>1.71539342270423</v>
      </c>
      <c r="K490" s="128">
        <f t="shared" si="44"/>
        <v>3.4852322710416099</v>
      </c>
      <c r="L490" s="128">
        <f t="shared" si="45"/>
        <v>4.7040698758969519</v>
      </c>
      <c r="M490" s="128">
        <f t="shared" si="46"/>
        <v>6.8007560367924258</v>
      </c>
      <c r="N490" s="1">
        <f t="shared" si="48"/>
        <v>73.7</v>
      </c>
      <c r="O490" s="128">
        <f t="shared" si="47"/>
        <v>3.568521031207597</v>
      </c>
    </row>
    <row r="491" spans="10:15" x14ac:dyDescent="0.2">
      <c r="J491" s="128">
        <f t="shared" si="43"/>
        <v>1.7226208604380706</v>
      </c>
      <c r="K491" s="128">
        <f t="shared" si="44"/>
        <v>3.4953102108602403</v>
      </c>
      <c r="L491" s="128">
        <f t="shared" si="45"/>
        <v>4.7154755501632879</v>
      </c>
      <c r="M491" s="128">
        <f t="shared" si="46"/>
        <v>6.8138216717148001</v>
      </c>
      <c r="N491" s="1">
        <f t="shared" si="48"/>
        <v>73.8</v>
      </c>
      <c r="O491" s="128">
        <f t="shared" si="47"/>
        <v>3.5501355013550135</v>
      </c>
    </row>
    <row r="492" spans="10:15" x14ac:dyDescent="0.2">
      <c r="J492" s="128">
        <f t="shared" si="43"/>
        <v>1.7298627600335621</v>
      </c>
      <c r="K492" s="128">
        <f t="shared" si="44"/>
        <v>3.5053958382701258</v>
      </c>
      <c r="L492" s="128">
        <f t="shared" si="45"/>
        <v>4.7268843721830862</v>
      </c>
      <c r="M492" s="128">
        <f t="shared" si="46"/>
        <v>6.8268836453214119</v>
      </c>
      <c r="N492" s="1">
        <f t="shared" si="48"/>
        <v>73.899999999999991</v>
      </c>
      <c r="O492" s="128">
        <f t="shared" si="47"/>
        <v>3.5317997293640069</v>
      </c>
    </row>
    <row r="493" spans="10:15" x14ac:dyDescent="0.2">
      <c r="J493" s="128">
        <f t="shared" si="43"/>
        <v>1.7371191378229165</v>
      </c>
      <c r="K493" s="128">
        <f t="shared" si="44"/>
        <v>3.5154891468738638</v>
      </c>
      <c r="L493" s="128">
        <f t="shared" si="45"/>
        <v>4.7382963319232836</v>
      </c>
      <c r="M493" s="128">
        <f t="shared" si="46"/>
        <v>6.8399419515810527</v>
      </c>
      <c r="N493" s="1">
        <f t="shared" si="48"/>
        <v>73.999999999999986</v>
      </c>
      <c r="O493" s="128">
        <f t="shared" si="47"/>
        <v>3.5135135135135158</v>
      </c>
    </row>
    <row r="494" spans="10:15" x14ac:dyDescent="0.2">
      <c r="J494" s="128">
        <f t="shared" si="43"/>
        <v>1.7443900102705636</v>
      </c>
      <c r="K494" s="128">
        <f t="shared" si="44"/>
        <v>3.5255901303319881</v>
      </c>
      <c r="L494" s="128">
        <f t="shared" si="45"/>
        <v>4.7497114194052745</v>
      </c>
      <c r="M494" s="128">
        <f t="shared" si="46"/>
        <v>6.8529965845134031</v>
      </c>
      <c r="N494" s="1">
        <f t="shared" si="48"/>
        <v>74.09999999999998</v>
      </c>
      <c r="O494" s="128">
        <f t="shared" si="47"/>
        <v>3.495276653171393</v>
      </c>
    </row>
    <row r="495" spans="10:15" x14ac:dyDescent="0.2">
      <c r="J495" s="128">
        <f t="shared" si="43"/>
        <v>1.7516753939730709</v>
      </c>
      <c r="K495" s="128">
        <f t="shared" si="44"/>
        <v>3.5356987823626023</v>
      </c>
      <c r="L495" s="128">
        <f t="shared" si="45"/>
        <v>4.7611296247045329</v>
      </c>
      <c r="M495" s="128">
        <f t="shared" si="46"/>
        <v>6.8660475381886519</v>
      </c>
      <c r="N495" s="1">
        <f t="shared" si="48"/>
        <v>74.199999999999974</v>
      </c>
      <c r="O495" s="128">
        <f t="shared" si="47"/>
        <v>3.4770889487870669</v>
      </c>
    </row>
    <row r="496" spans="10:15" x14ac:dyDescent="0.2">
      <c r="J496" s="128">
        <f t="shared" si="43"/>
        <v>1.7589753056590691</v>
      </c>
      <c r="K496" s="128">
        <f t="shared" si="44"/>
        <v>3.5458150967410234</v>
      </c>
      <c r="L496" s="128">
        <f t="shared" si="45"/>
        <v>4.7725509379502551</v>
      </c>
      <c r="M496" s="128">
        <f t="shared" si="46"/>
        <v>6.8790948067271591</v>
      </c>
      <c r="N496" s="1">
        <f t="shared" si="48"/>
        <v>74.299999999999969</v>
      </c>
      <c r="O496" s="128">
        <f t="shared" si="47"/>
        <v>3.4589502018842584</v>
      </c>
    </row>
    <row r="497" spans="10:15" x14ac:dyDescent="0.2">
      <c r="J497" s="128">
        <f t="shared" si="43"/>
        <v>1.7662897621891784</v>
      </c>
      <c r="K497" s="128">
        <f t="shared" si="44"/>
        <v>3.5559390672994282</v>
      </c>
      <c r="L497" s="128">
        <f t="shared" si="45"/>
        <v>4.7839753493250026</v>
      </c>
      <c r="M497" s="128">
        <f t="shared" si="46"/>
        <v>6.8921383842990736</v>
      </c>
      <c r="N497" s="1">
        <f t="shared" si="48"/>
        <v>74.399999999999963</v>
      </c>
      <c r="O497" s="128">
        <f t="shared" si="47"/>
        <v>3.4408602150537693</v>
      </c>
    </row>
    <row r="498" spans="10:15" x14ac:dyDescent="0.2">
      <c r="J498" s="128">
        <f t="shared" si="43"/>
        <v>1.7736187805559396</v>
      </c>
      <c r="K498" s="128">
        <f t="shared" si="44"/>
        <v>3.5660706879264898</v>
      </c>
      <c r="L498" s="128">
        <f t="shared" si="45"/>
        <v>4.7954028490643257</v>
      </c>
      <c r="M498" s="128">
        <f t="shared" si="46"/>
        <v>6.9051782651239977</v>
      </c>
      <c r="N498" s="1">
        <f t="shared" si="48"/>
        <v>74.499999999999957</v>
      </c>
      <c r="O498" s="128">
        <f t="shared" si="47"/>
        <v>3.422818791946316</v>
      </c>
    </row>
    <row r="499" spans="10:15" x14ac:dyDescent="0.2">
      <c r="J499" s="128">
        <f t="shared" si="43"/>
        <v>1.7809623778837531</v>
      </c>
      <c r="K499" s="128">
        <f t="shared" si="44"/>
        <v>3.5762099525670368</v>
      </c>
      <c r="L499" s="128">
        <f t="shared" si="45"/>
        <v>4.8068334274564313</v>
      </c>
      <c r="M499" s="128">
        <f t="shared" si="46"/>
        <v>6.9182144434706263</v>
      </c>
      <c r="N499" s="1">
        <f t="shared" si="48"/>
        <v>74.599999999999952</v>
      </c>
      <c r="O499" s="128">
        <f t="shared" si="47"/>
        <v>3.4048257372654245</v>
      </c>
    </row>
    <row r="500" spans="10:15" x14ac:dyDescent="0.2">
      <c r="J500" s="128">
        <f t="shared" si="43"/>
        <v>1.7883205714288184</v>
      </c>
      <c r="K500" s="128">
        <f t="shared" si="44"/>
        <v>3.5863568552216982</v>
      </c>
      <c r="L500" s="128">
        <f t="shared" si="45"/>
        <v>4.8182670748418168</v>
      </c>
      <c r="M500" s="128">
        <f t="shared" si="46"/>
        <v>6.931246913656409</v>
      </c>
      <c r="N500" s="1">
        <f t="shared" si="48"/>
        <v>74.699999999999946</v>
      </c>
      <c r="O500" s="128">
        <f t="shared" si="47"/>
        <v>3.386880856760385</v>
      </c>
    </row>
    <row r="501" spans="10:15" x14ac:dyDescent="0.2">
      <c r="J501" s="128">
        <f t="shared" si="43"/>
        <v>1.7956933785790774</v>
      </c>
      <c r="K501" s="128">
        <f t="shared" si="44"/>
        <v>3.5965113899465622</v>
      </c>
      <c r="L501" s="128">
        <f t="shared" si="45"/>
        <v>4.829703781612924</v>
      </c>
      <c r="M501" s="128">
        <f t="shared" si="46"/>
        <v>6.9442756700471877</v>
      </c>
      <c r="N501" s="1">
        <f t="shared" si="48"/>
        <v>74.79999999999994</v>
      </c>
      <c r="O501" s="128">
        <f t="shared" si="47"/>
        <v>3.3689839572192621</v>
      </c>
    </row>
    <row r="502" spans="10:15" x14ac:dyDescent="0.2">
      <c r="J502" s="128">
        <f t="shared" si="43"/>
        <v>1.803080816854165</v>
      </c>
      <c r="K502" s="128">
        <f t="shared" si="44"/>
        <v>3.6066735508528316</v>
      </c>
      <c r="L502" s="128">
        <f t="shared" si="45"/>
        <v>4.8411435382137959</v>
      </c>
      <c r="M502" s="128">
        <f t="shared" si="46"/>
        <v>6.9573007070568691</v>
      </c>
      <c r="N502" s="1">
        <f t="shared" si="48"/>
        <v>74.899999999999935</v>
      </c>
      <c r="O502" s="128">
        <f t="shared" si="47"/>
        <v>3.3511348464619601</v>
      </c>
    </row>
    <row r="503" spans="10:15" x14ac:dyDescent="0.2">
      <c r="J503" s="128">
        <f t="shared" si="43"/>
        <v>1.8104829039053587</v>
      </c>
      <c r="K503" s="128">
        <f t="shared" si="44"/>
        <v>3.6168433321064817</v>
      </c>
      <c r="L503" s="128">
        <f t="shared" si="45"/>
        <v>4.8525863351397209</v>
      </c>
      <c r="M503" s="128">
        <f t="shared" si="46"/>
        <v>6.9703220191470736</v>
      </c>
      <c r="N503" s="1">
        <f t="shared" si="48"/>
        <v>74.999999999999929</v>
      </c>
      <c r="O503" s="128">
        <f t="shared" si="47"/>
        <v>3.3333333333333464</v>
      </c>
    </row>
    <row r="504" spans="10:15" x14ac:dyDescent="0.2">
      <c r="J504" s="128">
        <f t="shared" si="43"/>
        <v>1.8178996575155413</v>
      </c>
      <c r="K504" s="128">
        <f t="shared" si="44"/>
        <v>3.6270207279279316</v>
      </c>
      <c r="L504" s="128">
        <f t="shared" si="45"/>
        <v>4.8640321629369092</v>
      </c>
      <c r="M504" s="128">
        <f t="shared" si="46"/>
        <v>6.9833396008268105</v>
      </c>
      <c r="N504" s="1">
        <f t="shared" si="48"/>
        <v>75.099999999999923</v>
      </c>
      <c r="O504" s="128">
        <f t="shared" si="47"/>
        <v>3.3155792276964178</v>
      </c>
    </row>
    <row r="505" spans="10:15" x14ac:dyDescent="0.2">
      <c r="J505" s="128">
        <f t="shared" si="43"/>
        <v>1.8253310955991535</v>
      </c>
      <c r="K505" s="128">
        <f t="shared" si="44"/>
        <v>3.637205732591696</v>
      </c>
      <c r="L505" s="128">
        <f t="shared" si="45"/>
        <v>4.8754810122021377</v>
      </c>
      <c r="M505" s="128">
        <f t="shared" si="46"/>
        <v>6.9963534466521322</v>
      </c>
      <c r="N505" s="1">
        <f t="shared" si="48"/>
        <v>75.199999999999918</v>
      </c>
      <c r="O505" s="128">
        <f t="shared" si="47"/>
        <v>3.2978723404255472</v>
      </c>
    </row>
    <row r="506" spans="10:15" x14ac:dyDescent="0.2">
      <c r="J506" s="128">
        <f t="shared" si="43"/>
        <v>1.8327772362021688</v>
      </c>
      <c r="K506" s="128">
        <f t="shared" si="44"/>
        <v>3.6473983404260713</v>
      </c>
      <c r="L506" s="128">
        <f t="shared" si="45"/>
        <v>4.8869328735824267</v>
      </c>
      <c r="M506" s="128">
        <f t="shared" si="46"/>
        <v>7.0093635512258032</v>
      </c>
      <c r="N506" s="1">
        <f t="shared" si="48"/>
        <v>75.299999999999912</v>
      </c>
      <c r="O506" s="128">
        <f t="shared" si="47"/>
        <v>3.2802124833997492</v>
      </c>
    </row>
    <row r="507" spans="10:15" x14ac:dyDescent="0.2">
      <c r="J507" s="128">
        <f t="shared" si="43"/>
        <v>1.840238097502052</v>
      </c>
      <c r="K507" s="128">
        <f t="shared" si="44"/>
        <v>3.6575985458127898</v>
      </c>
      <c r="L507" s="128">
        <f t="shared" si="45"/>
        <v>4.898387737774696</v>
      </c>
      <c r="M507" s="128">
        <f t="shared" si="46"/>
        <v>7.0223699091969749</v>
      </c>
      <c r="N507" s="1">
        <f t="shared" si="48"/>
        <v>75.399999999999906</v>
      </c>
      <c r="O507" s="128">
        <f t="shared" si="47"/>
        <v>3.2625994694960383</v>
      </c>
    </row>
    <row r="508" spans="10:15" x14ac:dyDescent="0.2">
      <c r="J508" s="128">
        <f t="shared" si="43"/>
        <v>1.8477136978077418</v>
      </c>
      <c r="K508" s="128">
        <f t="shared" si="44"/>
        <v>3.6678063431867045</v>
      </c>
      <c r="L508" s="128">
        <f t="shared" si="45"/>
        <v>4.9098455955254474</v>
      </c>
      <c r="M508" s="128">
        <f t="shared" si="46"/>
        <v>7.0353725152608613</v>
      </c>
      <c r="N508" s="1">
        <f t="shared" si="48"/>
        <v>75.499999999999901</v>
      </c>
      <c r="O508" s="128">
        <f t="shared" si="47"/>
        <v>3.2450331125827994</v>
      </c>
    </row>
    <row r="509" spans="10:15" x14ac:dyDescent="0.2">
      <c r="J509" s="128">
        <f t="shared" si="43"/>
        <v>1.8552040555596199</v>
      </c>
      <c r="K509" s="128">
        <f t="shared" si="44"/>
        <v>3.6780217270354623</v>
      </c>
      <c r="L509" s="128">
        <f t="shared" si="45"/>
        <v>4.9213064376304256</v>
      </c>
      <c r="M509" s="128">
        <f t="shared" si="46"/>
        <v>7.0483713641584087</v>
      </c>
      <c r="N509" s="1">
        <f t="shared" si="48"/>
        <v>75.599999999999895</v>
      </c>
      <c r="O509" s="128">
        <f t="shared" si="47"/>
        <v>3.2275132275132457</v>
      </c>
    </row>
    <row r="510" spans="10:15" x14ac:dyDescent="0.2">
      <c r="J510" s="128">
        <f t="shared" si="43"/>
        <v>1.8627091893294956</v>
      </c>
      <c r="K510" s="128">
        <f t="shared" si="44"/>
        <v>3.6882446918991798</v>
      </c>
      <c r="L510" s="128">
        <f t="shared" si="45"/>
        <v>4.9327702549342938</v>
      </c>
      <c r="M510" s="128">
        <f t="shared" si="46"/>
        <v>7.0613664506759761</v>
      </c>
      <c r="N510" s="1">
        <f t="shared" si="48"/>
        <v>75.699999999999889</v>
      </c>
      <c r="O510" s="128">
        <f t="shared" si="47"/>
        <v>3.21003963011891</v>
      </c>
    </row>
    <row r="511" spans="10:15" x14ac:dyDescent="0.2">
      <c r="J511" s="128">
        <f t="shared" si="43"/>
        <v>1.8702291178205921</v>
      </c>
      <c r="K511" s="128">
        <f t="shared" si="44"/>
        <v>3.69847523237013</v>
      </c>
      <c r="L511" s="128">
        <f t="shared" si="45"/>
        <v>4.9442370383303222</v>
      </c>
      <c r="M511" s="128">
        <f t="shared" si="46"/>
        <v>7.0743577696450224</v>
      </c>
      <c r="N511" s="1">
        <f t="shared" si="48"/>
        <v>75.799999999999883</v>
      </c>
      <c r="O511" s="128">
        <f t="shared" si="47"/>
        <v>3.1926121372031862</v>
      </c>
    </row>
    <row r="512" spans="10:15" x14ac:dyDescent="0.2">
      <c r="J512" s="128">
        <f t="shared" si="43"/>
        <v>1.8777638598675312</v>
      </c>
      <c r="K512" s="128">
        <f t="shared" si="44"/>
        <v>3.7087133430924237</v>
      </c>
      <c r="L512" s="128">
        <f t="shared" si="45"/>
        <v>4.9557067787600531</v>
      </c>
      <c r="M512" s="128">
        <f t="shared" si="46"/>
        <v>7.087345315941775</v>
      </c>
      <c r="N512" s="1">
        <f t="shared" si="48"/>
        <v>75.899999999999878</v>
      </c>
      <c r="O512" s="128">
        <f t="shared" si="47"/>
        <v>3.1752305665349354</v>
      </c>
    </row>
    <row r="513" spans="10:15" x14ac:dyDescent="0.2">
      <c r="J513" s="128">
        <f t="shared" si="43"/>
        <v>1.8853134344363283</v>
      </c>
      <c r="K513" s="128">
        <f t="shared" si="44"/>
        <v>3.7189590187616952</v>
      </c>
      <c r="L513" s="128">
        <f t="shared" si="45"/>
        <v>4.9671794672129899</v>
      </c>
      <c r="M513" s="128">
        <f t="shared" si="46"/>
        <v>7.1003290844869413</v>
      </c>
      <c r="N513" s="1">
        <f t="shared" si="48"/>
        <v>75.999999999999872</v>
      </c>
      <c r="O513" s="128">
        <f t="shared" si="47"/>
        <v>3.1578947368421275</v>
      </c>
    </row>
    <row r="514" spans="10:15" x14ac:dyDescent="0.2">
      <c r="J514" s="128">
        <f t="shared" si="43"/>
        <v>1.8928778606243901</v>
      </c>
      <c r="K514" s="128">
        <f t="shared" si="44"/>
        <v>3.7292122541247941</v>
      </c>
      <c r="L514" s="128">
        <f t="shared" si="45"/>
        <v>4.9786550947262862</v>
      </c>
      <c r="M514" s="128">
        <f t="shared" si="46"/>
        <v>7.1133090702453643</v>
      </c>
      <c r="N514" s="1">
        <f t="shared" si="48"/>
        <v>76.099999999999866</v>
      </c>
      <c r="O514" s="128">
        <f t="shared" si="47"/>
        <v>3.1406044678055416</v>
      </c>
    </row>
    <row r="515" spans="10:15" x14ac:dyDescent="0.2">
      <c r="J515" s="128">
        <f t="shared" ref="J515:J578" si="49">IF(D$5&gt;0.2*($O515),(D$5-0.2*($O515))^2/(D$5+0.8*($O515)),0)</f>
        <v>1.9004571576605125</v>
      </c>
      <c r="K515" s="128">
        <f t="shared" ref="K515:K578" si="50">IF(E$5&gt;0.2*($O515),(E$5-0.2*($O515))^2/(E$5+0.8*($O515)),0)</f>
        <v>3.739473043979475</v>
      </c>
      <c r="L515" s="128">
        <f t="shared" ref="L515:L578" si="51">IF(F$5&gt;0.2*($O515),(F$5-0.2*($O515))^2/(F$5+0.8*($O515)),0)</f>
        <v>4.9901336523844293</v>
      </c>
      <c r="M515" s="128">
        <f t="shared" ref="M515:M578" si="52">IF(G$5&gt;0.2*($O515),(G$5-0.2*($O515))^2/(G$5+0.8*($O515)),0)</f>
        <v>7.1262852682257458</v>
      </c>
      <c r="N515" s="1">
        <f t="shared" si="48"/>
        <v>76.199999999999861</v>
      </c>
      <c r="O515" s="128">
        <f t="shared" ref="O515:O578" si="53">IF(N515&gt;0,1000/N515-10,1000)</f>
        <v>3.1233595800525169</v>
      </c>
    </row>
    <row r="516" spans="10:15" x14ac:dyDescent="0.2">
      <c r="J516" s="128">
        <f t="shared" si="49"/>
        <v>1.908051344904885</v>
      </c>
      <c r="K516" s="128">
        <f t="shared" si="50"/>
        <v>3.7497413831740918</v>
      </c>
      <c r="L516" s="128">
        <f t="shared" si="51"/>
        <v>5.0016151313189239</v>
      </c>
      <c r="M516" s="128">
        <f t="shared" si="52"/>
        <v>7.1392576734803228</v>
      </c>
      <c r="N516" s="1">
        <f t="shared" ref="N516:N579" si="54">N515+0.1</f>
        <v>76.299999999999855</v>
      </c>
      <c r="O516" s="128">
        <f t="shared" si="53"/>
        <v>3.1061598951507463</v>
      </c>
    </row>
    <row r="517" spans="10:15" x14ac:dyDescent="0.2">
      <c r="J517" s="128">
        <f t="shared" si="49"/>
        <v>1.9156604418491032</v>
      </c>
      <c r="K517" s="128">
        <f t="shared" si="50"/>
        <v>3.7600172666072966</v>
      </c>
      <c r="L517" s="128">
        <f t="shared" si="51"/>
        <v>5.0130995227079964</v>
      </c>
      <c r="M517" s="128">
        <f t="shared" si="52"/>
        <v>7.1522262811045616</v>
      </c>
      <c r="N517" s="1">
        <f t="shared" si="54"/>
        <v>76.399999999999849</v>
      </c>
      <c r="O517" s="128">
        <f t="shared" si="53"/>
        <v>3.0890052356021194</v>
      </c>
    </row>
    <row r="518" spans="10:15" x14ac:dyDescent="0.2">
      <c r="J518" s="128">
        <f t="shared" si="49"/>
        <v>1.9232844681161732</v>
      </c>
      <c r="K518" s="128">
        <f t="shared" si="50"/>
        <v>3.7703006892277333</v>
      </c>
      <c r="L518" s="128">
        <f t="shared" si="51"/>
        <v>5.0245868177762816</v>
      </c>
      <c r="M518" s="128">
        <f t="shared" si="52"/>
        <v>7.1651910862368657</v>
      </c>
      <c r="N518" s="1">
        <f t="shared" si="54"/>
        <v>76.499999999999844</v>
      </c>
      <c r="O518" s="128">
        <f t="shared" si="53"/>
        <v>3.0718954248366277</v>
      </c>
    </row>
    <row r="519" spans="10:15" x14ac:dyDescent="0.2">
      <c r="J519" s="128">
        <f t="shared" si="49"/>
        <v>1.9309234434605349</v>
      </c>
      <c r="K519" s="128">
        <f t="shared" si="50"/>
        <v>3.7805916460337459</v>
      </c>
      <c r="L519" s="128">
        <f t="shared" si="51"/>
        <v>5.0360770077945229</v>
      </c>
      <c r="M519" s="128">
        <f t="shared" si="52"/>
        <v>7.1781520840582722</v>
      </c>
      <c r="N519" s="1">
        <f t="shared" si="54"/>
        <v>76.599999999999838</v>
      </c>
      <c r="O519" s="128">
        <f t="shared" si="53"/>
        <v>3.0548302872062933</v>
      </c>
    </row>
    <row r="520" spans="10:15" x14ac:dyDescent="0.2">
      <c r="J520" s="128">
        <f t="shared" si="49"/>
        <v>1.9385773877680756</v>
      </c>
      <c r="K520" s="128">
        <f t="shared" si="50"/>
        <v>3.790890132073077</v>
      </c>
      <c r="L520" s="128">
        <f t="shared" si="51"/>
        <v>5.0475700840792692</v>
      </c>
      <c r="M520" s="128">
        <f t="shared" si="52"/>
        <v>7.191109269792153</v>
      </c>
      <c r="N520" s="1">
        <f t="shared" si="54"/>
        <v>76.699999999999832</v>
      </c>
      <c r="O520" s="128">
        <f t="shared" si="53"/>
        <v>3.0378096479791683</v>
      </c>
    </row>
    <row r="521" spans="10:15" x14ac:dyDescent="0.2">
      <c r="J521" s="128">
        <f t="shared" si="49"/>
        <v>1.9462463210561594</v>
      </c>
      <c r="K521" s="128">
        <f t="shared" si="50"/>
        <v>3.8011961424425764</v>
      </c>
      <c r="L521" s="128">
        <f t="shared" si="51"/>
        <v>5.0590660379925776</v>
      </c>
      <c r="M521" s="128">
        <f t="shared" si="52"/>
        <v>7.2040626387039257</v>
      </c>
      <c r="N521" s="1">
        <f t="shared" si="54"/>
        <v>76.799999999999827</v>
      </c>
      <c r="O521" s="128">
        <f t="shared" si="53"/>
        <v>3.0208333333333623</v>
      </c>
    </row>
    <row r="522" spans="10:15" x14ac:dyDescent="0.2">
      <c r="J522" s="128">
        <f t="shared" si="49"/>
        <v>1.9539302634736473</v>
      </c>
      <c r="K522" s="128">
        <f t="shared" si="50"/>
        <v>3.8115096722879063</v>
      </c>
      <c r="L522" s="128">
        <f t="shared" si="51"/>
        <v>5.0705648609417189</v>
      </c>
      <c r="M522" s="128">
        <f t="shared" si="52"/>
        <v>7.2170121861007619</v>
      </c>
      <c r="N522" s="1">
        <f t="shared" si="54"/>
        <v>76.899999999999821</v>
      </c>
      <c r="O522" s="128">
        <f t="shared" si="53"/>
        <v>3.0039011703511349</v>
      </c>
    </row>
    <row r="523" spans="10:15" x14ac:dyDescent="0.2">
      <c r="J523" s="128">
        <f t="shared" si="49"/>
        <v>1.9616292353009344</v>
      </c>
      <c r="K523" s="128">
        <f t="shared" si="50"/>
        <v>3.8218307168032579</v>
      </c>
      <c r="L523" s="128">
        <f t="shared" si="51"/>
        <v>5.0820665443788862</v>
      </c>
      <c r="M523" s="128">
        <f t="shared" si="52"/>
        <v>7.2299579073312819</v>
      </c>
      <c r="N523" s="1">
        <f t="shared" si="54"/>
        <v>76.999999999999815</v>
      </c>
      <c r="O523" s="128">
        <f t="shared" si="53"/>
        <v>2.9870129870130189</v>
      </c>
    </row>
    <row r="524" spans="10:15" x14ac:dyDescent="0.2">
      <c r="J524" s="128">
        <f t="shared" si="49"/>
        <v>1.9693432569499811</v>
      </c>
      <c r="K524" s="128">
        <f t="shared" si="50"/>
        <v>3.8321592712310588</v>
      </c>
      <c r="L524" s="128">
        <f t="shared" si="51"/>
        <v>5.0935710798008955</v>
      </c>
      <c r="M524" s="128">
        <f t="shared" si="52"/>
        <v>7.242899797785296</v>
      </c>
      <c r="N524" s="1">
        <f t="shared" si="54"/>
        <v>77.09999999999981</v>
      </c>
      <c r="O524" s="128">
        <f t="shared" si="53"/>
        <v>2.9701686121919906</v>
      </c>
    </row>
    <row r="525" spans="10:15" x14ac:dyDescent="0.2">
      <c r="J525" s="128">
        <f t="shared" si="49"/>
        <v>1.9770723489643527</v>
      </c>
      <c r="K525" s="128">
        <f t="shared" si="50"/>
        <v>3.8424953308616927</v>
      </c>
      <c r="L525" s="128">
        <f t="shared" si="51"/>
        <v>5.105078458748908</v>
      </c>
      <c r="M525" s="128">
        <f t="shared" si="52"/>
        <v>7.2558378528934853</v>
      </c>
      <c r="N525" s="1">
        <f t="shared" si="54"/>
        <v>77.199999999999804</v>
      </c>
      <c r="O525" s="128">
        <f t="shared" si="53"/>
        <v>2.953367875647702</v>
      </c>
    </row>
    <row r="526" spans="10:15" x14ac:dyDescent="0.2">
      <c r="J526" s="128">
        <f t="shared" si="49"/>
        <v>1.9848165320192608</v>
      </c>
      <c r="K526" s="128">
        <f t="shared" si="50"/>
        <v>3.8528388910332123</v>
      </c>
      <c r="L526" s="128">
        <f t="shared" si="51"/>
        <v>5.1165886728081302</v>
      </c>
      <c r="M526" s="128">
        <f t="shared" si="52"/>
        <v>7.268772068127153</v>
      </c>
      <c r="N526" s="1">
        <f t="shared" si="54"/>
        <v>77.299999999999798</v>
      </c>
      <c r="O526" s="128">
        <f t="shared" si="53"/>
        <v>2.9366106080207324</v>
      </c>
    </row>
    <row r="527" spans="10:15" x14ac:dyDescent="0.2">
      <c r="J527" s="128">
        <f t="shared" si="49"/>
        <v>1.9925758269216109</v>
      </c>
      <c r="K527" s="128">
        <f t="shared" si="50"/>
        <v>3.8631899471310636</v>
      </c>
      <c r="L527" s="128">
        <f t="shared" si="51"/>
        <v>5.128101713607542</v>
      </c>
      <c r="M527" s="128">
        <f t="shared" si="52"/>
        <v>7.2817024389979093</v>
      </c>
      <c r="N527" s="1">
        <f t="shared" si="54"/>
        <v>77.399999999999793</v>
      </c>
      <c r="O527" s="128">
        <f t="shared" si="53"/>
        <v>2.9198966408269076</v>
      </c>
    </row>
    <row r="528" spans="10:15" x14ac:dyDescent="0.2">
      <c r="J528" s="128">
        <f t="shared" si="49"/>
        <v>2.0003502546100482</v>
      </c>
      <c r="K528" s="128">
        <f t="shared" si="50"/>
        <v>3.8735484945878045</v>
      </c>
      <c r="L528" s="128">
        <f t="shared" si="51"/>
        <v>5.1396175728196063</v>
      </c>
      <c r="M528" s="128">
        <f t="shared" si="52"/>
        <v>7.2946289610574269</v>
      </c>
      <c r="N528" s="1">
        <f t="shared" si="54"/>
        <v>77.499999999999787</v>
      </c>
      <c r="O528" s="128">
        <f t="shared" si="53"/>
        <v>2.9032258064516476</v>
      </c>
    </row>
    <row r="529" spans="10:15" x14ac:dyDescent="0.2">
      <c r="J529" s="128">
        <f t="shared" si="49"/>
        <v>2.0081398361550149</v>
      </c>
      <c r="K529" s="128">
        <f t="shared" si="50"/>
        <v>3.883914528882829</v>
      </c>
      <c r="L529" s="128">
        <f t="shared" si="51"/>
        <v>5.1511362421599918</v>
      </c>
      <c r="M529" s="128">
        <f t="shared" si="52"/>
        <v>7.3075516298971364</v>
      </c>
      <c r="N529" s="1">
        <f t="shared" si="54"/>
        <v>77.599999999999781</v>
      </c>
      <c r="O529" s="128">
        <f t="shared" si="53"/>
        <v>2.8865979381443658</v>
      </c>
    </row>
    <row r="530" spans="10:15" x14ac:dyDescent="0.2">
      <c r="J530" s="128">
        <f t="shared" si="49"/>
        <v>2.0159445927588058</v>
      </c>
      <c r="K530" s="128">
        <f t="shared" si="50"/>
        <v>3.8942880455420985</v>
      </c>
      <c r="L530" s="128">
        <f t="shared" si="51"/>
        <v>5.1626577133872935</v>
      </c>
      <c r="M530" s="128">
        <f t="shared" si="52"/>
        <v>7.3204704411479673</v>
      </c>
      <c r="N530" s="1">
        <f t="shared" si="54"/>
        <v>77.699999999999775</v>
      </c>
      <c r="O530" s="128">
        <f t="shared" si="53"/>
        <v>2.8700128700129071</v>
      </c>
    </row>
    <row r="531" spans="10:15" x14ac:dyDescent="0.2">
      <c r="J531" s="128">
        <f t="shared" si="49"/>
        <v>2.0237645457556286</v>
      </c>
      <c r="K531" s="128">
        <f t="shared" si="50"/>
        <v>3.9046690401378652</v>
      </c>
      <c r="L531" s="128">
        <f t="shared" si="51"/>
        <v>5.1741819783027623</v>
      </c>
      <c r="M531" s="128">
        <f t="shared" si="52"/>
        <v>7.3333853904800721</v>
      </c>
      <c r="N531" s="1">
        <f t="shared" si="54"/>
        <v>77.79999999999977</v>
      </c>
      <c r="O531" s="128">
        <f t="shared" si="53"/>
        <v>2.8534704370180322</v>
      </c>
    </row>
    <row r="532" spans="10:15" x14ac:dyDescent="0.2">
      <c r="J532" s="128">
        <f t="shared" si="49"/>
        <v>2.0315997166116664</v>
      </c>
      <c r="K532" s="128">
        <f t="shared" si="50"/>
        <v>3.9150575082884034</v>
      </c>
      <c r="L532" s="128">
        <f t="shared" si="51"/>
        <v>5.1857090287500203</v>
      </c>
      <c r="M532" s="128">
        <f t="shared" si="52"/>
        <v>7.3462964736025542</v>
      </c>
      <c r="N532" s="1">
        <f t="shared" si="54"/>
        <v>77.899999999999764</v>
      </c>
      <c r="O532" s="128">
        <f t="shared" si="53"/>
        <v>2.8369704749679467</v>
      </c>
    </row>
    <row r="533" spans="10:15" x14ac:dyDescent="0.2">
      <c r="J533" s="128">
        <f t="shared" si="49"/>
        <v>2.039450126925149</v>
      </c>
      <c r="K533" s="128">
        <f t="shared" si="50"/>
        <v>3.9254534456577441</v>
      </c>
      <c r="L533" s="128">
        <f t="shared" si="51"/>
        <v>5.1972388566148018</v>
      </c>
      <c r="M533" s="128">
        <f t="shared" si="52"/>
        <v>7.3592036862632089</v>
      </c>
      <c r="N533" s="1">
        <f t="shared" si="54"/>
        <v>77.999999999999758</v>
      </c>
      <c r="O533" s="128">
        <f t="shared" si="53"/>
        <v>2.8205128205128602</v>
      </c>
    </row>
    <row r="534" spans="10:15" x14ac:dyDescent="0.2">
      <c r="J534" s="128">
        <f t="shared" si="49"/>
        <v>2.0473157984264216</v>
      </c>
      <c r="K534" s="128">
        <f t="shared" si="50"/>
        <v>3.935856847955407</v>
      </c>
      <c r="L534" s="128">
        <f t="shared" si="51"/>
        <v>5.2087714538246734</v>
      </c>
      <c r="M534" s="128">
        <f t="shared" si="52"/>
        <v>7.3721070242482467</v>
      </c>
      <c r="N534" s="1">
        <f t="shared" si="54"/>
        <v>78.099999999999753</v>
      </c>
      <c r="O534" s="128">
        <f t="shared" si="53"/>
        <v>2.8040973111396053</v>
      </c>
    </row>
    <row r="535" spans="10:15" x14ac:dyDescent="0.2">
      <c r="J535" s="128">
        <f t="shared" si="49"/>
        <v>2.0551967529780217</v>
      </c>
      <c r="K535" s="128">
        <f t="shared" si="50"/>
        <v>3.9462677109361421</v>
      </c>
      <c r="L535" s="128">
        <f t="shared" si="51"/>
        <v>5.2203068123487721</v>
      </c>
      <c r="M535" s="128">
        <f t="shared" si="52"/>
        <v>7.3850064833820275</v>
      </c>
      <c r="N535" s="1">
        <f t="shared" si="54"/>
        <v>78.199999999999747</v>
      </c>
      <c r="O535" s="128">
        <f t="shared" si="53"/>
        <v>2.7877237851662819</v>
      </c>
    </row>
    <row r="536" spans="10:15" x14ac:dyDescent="0.2">
      <c r="J536" s="128">
        <f t="shared" si="49"/>
        <v>2.0630930125747566</v>
      </c>
      <c r="K536" s="128">
        <f t="shared" si="50"/>
        <v>3.9566860303996627</v>
      </c>
      <c r="L536" s="128">
        <f t="shared" si="51"/>
        <v>5.2318449241975413</v>
      </c>
      <c r="M536" s="128">
        <f t="shared" si="52"/>
        <v>7.3979020595268121</v>
      </c>
      <c r="N536" s="1">
        <f t="shared" si="54"/>
        <v>78.299999999999741</v>
      </c>
      <c r="O536" s="128">
        <f t="shared" si="53"/>
        <v>2.771392081736952</v>
      </c>
    </row>
    <row r="537" spans="10:15" x14ac:dyDescent="0.2">
      <c r="J537" s="128">
        <f t="shared" si="49"/>
        <v>2.071004599343786</v>
      </c>
      <c r="K537" s="128">
        <f t="shared" si="50"/>
        <v>3.9671118021903928</v>
      </c>
      <c r="L537" s="128">
        <f t="shared" si="51"/>
        <v>5.24338578142246</v>
      </c>
      <c r="M537" s="128">
        <f t="shared" si="52"/>
        <v>7.4107937485824973</v>
      </c>
      <c r="N537" s="1">
        <f t="shared" si="54"/>
        <v>78.399999999999736</v>
      </c>
      <c r="O537" s="128">
        <f t="shared" si="53"/>
        <v>2.7551020408163698</v>
      </c>
    </row>
    <row r="538" spans="10:15" x14ac:dyDescent="0.2">
      <c r="J538" s="128">
        <f t="shared" si="49"/>
        <v>2.0789315355447093</v>
      </c>
      <c r="K538" s="128">
        <f t="shared" si="50"/>
        <v>3.9775450221972046</v>
      </c>
      <c r="L538" s="128">
        <f t="shared" si="51"/>
        <v>5.2549293761157925</v>
      </c>
      <c r="M538" s="128">
        <f t="shared" si="52"/>
        <v>7.4236815464863506</v>
      </c>
      <c r="N538" s="1">
        <f t="shared" si="54"/>
        <v>78.49999999999973</v>
      </c>
      <c r="O538" s="128">
        <f t="shared" si="53"/>
        <v>2.7388535031847567</v>
      </c>
    </row>
    <row r="539" spans="10:15" x14ac:dyDescent="0.2">
      <c r="J539" s="128">
        <f t="shared" si="49"/>
        <v>2.0868738435696517</v>
      </c>
      <c r="K539" s="128">
        <f t="shared" si="50"/>
        <v>3.9879856863531633</v>
      </c>
      <c r="L539" s="128">
        <f t="shared" si="51"/>
        <v>5.2664757004103135</v>
      </c>
      <c r="M539" s="128">
        <f t="shared" si="52"/>
        <v>7.4365654492127637</v>
      </c>
      <c r="N539" s="1">
        <f t="shared" si="54"/>
        <v>78.599999999999724</v>
      </c>
      <c r="O539" s="128">
        <f t="shared" si="53"/>
        <v>2.722646310432614</v>
      </c>
    </row>
    <row r="540" spans="10:15" x14ac:dyDescent="0.2">
      <c r="J540" s="128">
        <f t="shared" si="49"/>
        <v>2.0948315459433613</v>
      </c>
      <c r="K540" s="128">
        <f t="shared" si="50"/>
        <v>3.9984337906352825</v>
      </c>
      <c r="L540" s="128">
        <f t="shared" si="51"/>
        <v>5.2780247464790691</v>
      </c>
      <c r="M540" s="128">
        <f t="shared" si="52"/>
        <v>7.4494454527729896</v>
      </c>
      <c r="N540" s="1">
        <f t="shared" si="54"/>
        <v>78.699999999999719</v>
      </c>
      <c r="O540" s="128">
        <f t="shared" si="53"/>
        <v>2.7064803049555728</v>
      </c>
    </row>
    <row r="541" spans="10:15" x14ac:dyDescent="0.2">
      <c r="J541" s="128">
        <f t="shared" si="49"/>
        <v>2.1028046653233043</v>
      </c>
      <c r="K541" s="128">
        <f t="shared" si="50"/>
        <v>4.008889331064263</v>
      </c>
      <c r="L541" s="128">
        <f t="shared" si="51"/>
        <v>5.2895765065351092</v>
      </c>
      <c r="M541" s="128">
        <f t="shared" si="52"/>
        <v>7.4623215532149114</v>
      </c>
      <c r="N541" s="1">
        <f t="shared" si="54"/>
        <v>78.799999999999713</v>
      </c>
      <c r="O541" s="128">
        <f t="shared" si="53"/>
        <v>2.6903553299492842</v>
      </c>
    </row>
    <row r="542" spans="10:15" x14ac:dyDescent="0.2">
      <c r="J542" s="128">
        <f t="shared" si="49"/>
        <v>2.1107932244997625</v>
      </c>
      <c r="K542" s="128">
        <f t="shared" si="50"/>
        <v>4.019352303704248</v>
      </c>
      <c r="L542" s="128">
        <f t="shared" si="51"/>
        <v>5.301130972831233</v>
      </c>
      <c r="M542" s="128">
        <f t="shared" si="52"/>
        <v>7.4751937466227636</v>
      </c>
      <c r="N542" s="1">
        <f t="shared" si="54"/>
        <v>78.899999999999707</v>
      </c>
      <c r="O542" s="128">
        <f t="shared" si="53"/>
        <v>2.674271229404356</v>
      </c>
    </row>
    <row r="543" spans="10:15" x14ac:dyDescent="0.2">
      <c r="J543" s="128">
        <f t="shared" si="49"/>
        <v>2.1187972463959417</v>
      </c>
      <c r="K543" s="128">
        <f t="shared" si="50"/>
        <v>4.0298227046625774</v>
      </c>
      <c r="L543" s="128">
        <f t="shared" si="51"/>
        <v>5.3126881376597472</v>
      </c>
      <c r="M543" s="128">
        <f t="shared" si="52"/>
        <v>7.4880620291168993</v>
      </c>
      <c r="N543" s="1">
        <f t="shared" si="54"/>
        <v>78.999999999999702</v>
      </c>
      <c r="O543" s="128">
        <f t="shared" si="53"/>
        <v>2.6582278481013137</v>
      </c>
    </row>
    <row r="544" spans="10:15" x14ac:dyDescent="0.2">
      <c r="J544" s="128">
        <f t="shared" si="49"/>
        <v>2.1268167540680762</v>
      </c>
      <c r="K544" s="128">
        <f t="shared" si="50"/>
        <v>4.0403005300895432</v>
      </c>
      <c r="L544" s="128">
        <f t="shared" si="51"/>
        <v>5.3242479933522118</v>
      </c>
      <c r="M544" s="128">
        <f t="shared" si="52"/>
        <v>7.5009263968535507</v>
      </c>
      <c r="N544" s="1">
        <f t="shared" si="54"/>
        <v>79.099999999999696</v>
      </c>
      <c r="O544" s="128">
        <f t="shared" si="53"/>
        <v>2.6422250316056104</v>
      </c>
    </row>
    <row r="545" spans="10:15" x14ac:dyDescent="0.2">
      <c r="J545" s="128">
        <f t="shared" si="49"/>
        <v>2.1348517707055374</v>
      </c>
      <c r="K545" s="128">
        <f t="shared" si="50"/>
        <v>4.0507857761781372</v>
      </c>
      <c r="L545" s="128">
        <f t="shared" si="51"/>
        <v>5.3358105322791811</v>
      </c>
      <c r="M545" s="128">
        <f t="shared" si="52"/>
        <v>7.5137868460245736</v>
      </c>
      <c r="N545" s="1">
        <f t="shared" si="54"/>
        <v>79.19999999999969</v>
      </c>
      <c r="O545" s="128">
        <f t="shared" si="53"/>
        <v>2.626262626262676</v>
      </c>
    </row>
    <row r="546" spans="10:15" x14ac:dyDescent="0.2">
      <c r="J546" s="128">
        <f t="shared" si="49"/>
        <v>2.1429023196309558</v>
      </c>
      <c r="K546" s="128">
        <f t="shared" si="50"/>
        <v>4.0612784391638224</v>
      </c>
      <c r="L546" s="128">
        <f t="shared" si="51"/>
        <v>5.347375746849977</v>
      </c>
      <c r="M546" s="128">
        <f t="shared" si="52"/>
        <v>7.5266433728572073</v>
      </c>
      <c r="N546" s="1">
        <f t="shared" si="54"/>
        <v>79.299999999999685</v>
      </c>
      <c r="O546" s="128">
        <f t="shared" si="53"/>
        <v>2.6103404791929883</v>
      </c>
    </row>
    <row r="547" spans="10:15" x14ac:dyDescent="0.2">
      <c r="J547" s="128">
        <f t="shared" si="49"/>
        <v>2.1509684243003284</v>
      </c>
      <c r="K547" s="128">
        <f t="shared" si="50"/>
        <v>4.0717785153242847</v>
      </c>
      <c r="L547" s="128">
        <f t="shared" si="51"/>
        <v>5.3589436295124333</v>
      </c>
      <c r="M547" s="128">
        <f t="shared" si="52"/>
        <v>7.5394959736138425</v>
      </c>
      <c r="N547" s="1">
        <f t="shared" si="54"/>
        <v>79.399999999999679</v>
      </c>
      <c r="O547" s="128">
        <f t="shared" si="53"/>
        <v>2.5944584382872051</v>
      </c>
    </row>
    <row r="548" spans="10:15" x14ac:dyDescent="0.2">
      <c r="J548" s="128">
        <f t="shared" si="49"/>
        <v>2.1590501083031497</v>
      </c>
      <c r="K548" s="128">
        <f t="shared" si="50"/>
        <v>4.0822860009792006</v>
      </c>
      <c r="L548" s="128">
        <f t="shared" si="51"/>
        <v>5.3705141727526584</v>
      </c>
      <c r="M548" s="128">
        <f t="shared" si="52"/>
        <v>7.5523446445917664</v>
      </c>
      <c r="N548" s="1">
        <f t="shared" si="54"/>
        <v>79.499999999999673</v>
      </c>
      <c r="O548" s="128">
        <f t="shared" si="53"/>
        <v>2.5786163522013101</v>
      </c>
    </row>
    <row r="549" spans="10:15" x14ac:dyDescent="0.2">
      <c r="J549" s="128">
        <f t="shared" si="49"/>
        <v>2.1671473953625298</v>
      </c>
      <c r="K549" s="128">
        <f t="shared" si="50"/>
        <v>4.0928008924899926</v>
      </c>
      <c r="L549" s="128">
        <f t="shared" si="51"/>
        <v>5.3820873690947861</v>
      </c>
      <c r="M549" s="128">
        <f t="shared" si="52"/>
        <v>7.5651893821229468</v>
      </c>
      <c r="N549" s="1">
        <f t="shared" si="54"/>
        <v>79.599999999999667</v>
      </c>
      <c r="O549" s="128">
        <f t="shared" si="53"/>
        <v>2.562814070351811</v>
      </c>
    </row>
    <row r="550" spans="10:15" x14ac:dyDescent="0.2">
      <c r="J550" s="128">
        <f t="shared" si="49"/>
        <v>2.1752603093353247</v>
      </c>
      <c r="K550" s="128">
        <f t="shared" si="50"/>
        <v>4.1033231862596091</v>
      </c>
      <c r="L550" s="128">
        <f t="shared" si="51"/>
        <v>5.3936632111007494</v>
      </c>
      <c r="M550" s="128">
        <f t="shared" si="52"/>
        <v>7.5780301825737766</v>
      </c>
      <c r="N550" s="1">
        <f t="shared" si="54"/>
        <v>79.699999999999662</v>
      </c>
      <c r="O550" s="128">
        <f t="shared" si="53"/>
        <v>2.5470514429109699</v>
      </c>
    </row>
    <row r="551" spans="10:15" x14ac:dyDescent="0.2">
      <c r="J551" s="128">
        <f t="shared" si="49"/>
        <v>2.1833888742122713</v>
      </c>
      <c r="K551" s="128">
        <f t="shared" si="50"/>
        <v>4.1138528787322759</v>
      </c>
      <c r="L551" s="128">
        <f t="shared" si="51"/>
        <v>5.4052416913700352</v>
      </c>
      <c r="M551" s="128">
        <f t="shared" si="52"/>
        <v>7.5908670423448585</v>
      </c>
      <c r="N551" s="1">
        <f t="shared" si="54"/>
        <v>79.799999999999656</v>
      </c>
      <c r="O551" s="128">
        <f t="shared" si="53"/>
        <v>2.5313283208020589</v>
      </c>
    </row>
    <row r="552" spans="10:15" x14ac:dyDescent="0.2">
      <c r="J552" s="128">
        <f t="shared" si="49"/>
        <v>2.1915331141181178</v>
      </c>
      <c r="K552" s="128">
        <f t="shared" si="50"/>
        <v>4.1243899663932817</v>
      </c>
      <c r="L552" s="128">
        <f t="shared" si="51"/>
        <v>5.4168228025394534</v>
      </c>
      <c r="M552" s="128">
        <f t="shared" si="52"/>
        <v>7.6036999578707558</v>
      </c>
      <c r="N552" s="1">
        <f t="shared" si="54"/>
        <v>79.89999999999965</v>
      </c>
      <c r="O552" s="128">
        <f t="shared" si="53"/>
        <v>2.5156445556946725</v>
      </c>
    </row>
    <row r="553" spans="10:15" x14ac:dyDescent="0.2">
      <c r="J553" s="128">
        <f t="shared" si="49"/>
        <v>2.1996930533117647</v>
      </c>
      <c r="K553" s="128">
        <f t="shared" si="50"/>
        <v>4.1349344457687351</v>
      </c>
      <c r="L553" s="128">
        <f t="shared" si="51"/>
        <v>5.4284065372829016</v>
      </c>
      <c r="M553" s="128">
        <f t="shared" si="52"/>
        <v>7.6165289256197894</v>
      </c>
      <c r="N553" s="1">
        <f t="shared" si="54"/>
        <v>79.999999999999645</v>
      </c>
      <c r="O553" s="128">
        <f t="shared" si="53"/>
        <v>2.5000000000000551</v>
      </c>
    </row>
    <row r="554" spans="10:15" x14ac:dyDescent="0.2">
      <c r="J554" s="128">
        <f t="shared" si="49"/>
        <v>2.2078687161864075</v>
      </c>
      <c r="K554" s="128">
        <f t="shared" si="50"/>
        <v>4.1454863134253452</v>
      </c>
      <c r="L554" s="128">
        <f t="shared" si="51"/>
        <v>5.4399928883111315</v>
      </c>
      <c r="M554" s="128">
        <f t="shared" si="52"/>
        <v>7.6293539420937719</v>
      </c>
      <c r="N554" s="1">
        <f t="shared" si="54"/>
        <v>80.099999999999639</v>
      </c>
      <c r="O554" s="128">
        <f t="shared" si="53"/>
        <v>2.4843945068664741</v>
      </c>
    </row>
    <row r="555" spans="10:15" x14ac:dyDescent="0.2">
      <c r="J555" s="128">
        <f t="shared" si="49"/>
        <v>2.2160601272696834</v>
      </c>
      <c r="K555" s="128">
        <f t="shared" si="50"/>
        <v>4.1560455659702003</v>
      </c>
      <c r="L555" s="128">
        <f t="shared" si="51"/>
        <v>5.4515818483715277</v>
      </c>
      <c r="M555" s="128">
        <f t="shared" si="52"/>
        <v>7.6421750038278198</v>
      </c>
      <c r="N555" s="1">
        <f t="shared" si="54"/>
        <v>80.199999999999633</v>
      </c>
      <c r="O555" s="128">
        <f t="shared" si="53"/>
        <v>2.468827930174621</v>
      </c>
    </row>
    <row r="556" spans="10:15" x14ac:dyDescent="0.2">
      <c r="J556" s="128">
        <f t="shared" si="49"/>
        <v>2.2242673112238167</v>
      </c>
      <c r="K556" s="128">
        <f t="shared" si="50"/>
        <v>4.1666122000505323</v>
      </c>
      <c r="L556" s="128">
        <f t="shared" si="51"/>
        <v>5.4631734102478706</v>
      </c>
      <c r="M556" s="128">
        <f t="shared" si="52"/>
        <v>7.6549921073901022</v>
      </c>
      <c r="N556" s="1">
        <f t="shared" si="54"/>
        <v>80.299999999999628</v>
      </c>
      <c r="O556" s="128">
        <f t="shared" si="53"/>
        <v>2.4533001245330581</v>
      </c>
    </row>
    <row r="557" spans="10:15" x14ac:dyDescent="0.2">
      <c r="J557" s="128">
        <f t="shared" si="49"/>
        <v>2.2324902928457728</v>
      </c>
      <c r="K557" s="128">
        <f t="shared" si="50"/>
        <v>4.1771862123535053</v>
      </c>
      <c r="L557" s="128">
        <f t="shared" si="51"/>
        <v>5.4747675667601099</v>
      </c>
      <c r="M557" s="128">
        <f t="shared" si="52"/>
        <v>7.6678052493816287</v>
      </c>
      <c r="N557" s="1">
        <f t="shared" si="54"/>
        <v>80.399999999999622</v>
      </c>
      <c r="O557" s="128">
        <f t="shared" si="53"/>
        <v>2.4378109452736911</v>
      </c>
    </row>
    <row r="558" spans="10:15" x14ac:dyDescent="0.2">
      <c r="J558" s="128">
        <f t="shared" si="49"/>
        <v>2.2407290970674199</v>
      </c>
      <c r="K558" s="128">
        <f t="shared" si="50"/>
        <v>4.1877675996059942</v>
      </c>
      <c r="L558" s="128">
        <f t="shared" si="51"/>
        <v>5.4863643107641522</v>
      </c>
      <c r="M558" s="128">
        <f t="shared" si="52"/>
        <v>7.6806144264360352</v>
      </c>
      <c r="N558" s="1">
        <f t="shared" si="54"/>
        <v>80.499999999999616</v>
      </c>
      <c r="O558" s="128">
        <f t="shared" si="53"/>
        <v>2.4223602484472639</v>
      </c>
    </row>
    <row r="559" spans="10:15" x14ac:dyDescent="0.2">
      <c r="J559" s="128">
        <f t="shared" si="49"/>
        <v>2.2489837489556774</v>
      </c>
      <c r="K559" s="128">
        <f t="shared" si="50"/>
        <v>4.1983563585743582</v>
      </c>
      <c r="L559" s="128">
        <f t="shared" si="51"/>
        <v>5.4979636351516206</v>
      </c>
      <c r="M559" s="128">
        <f t="shared" si="52"/>
        <v>7.6934196352193487</v>
      </c>
      <c r="N559" s="1">
        <f t="shared" si="54"/>
        <v>80.599999999999611</v>
      </c>
      <c r="O559" s="128">
        <f t="shared" si="53"/>
        <v>2.4069478908189179</v>
      </c>
    </row>
    <row r="560" spans="10:15" x14ac:dyDescent="0.2">
      <c r="J560" s="128">
        <f t="shared" si="49"/>
        <v>2.2572542737126895</v>
      </c>
      <c r="K560" s="128">
        <f t="shared" si="50"/>
        <v>4.2089524860642351</v>
      </c>
      <c r="L560" s="128">
        <f t="shared" si="51"/>
        <v>5.5095655328496438</v>
      </c>
      <c r="M560" s="128">
        <f t="shared" si="52"/>
        <v>7.7062208724297783</v>
      </c>
      <c r="N560" s="1">
        <f t="shared" si="54"/>
        <v>80.699999999999605</v>
      </c>
      <c r="O560" s="128">
        <f t="shared" si="53"/>
        <v>2.3915737298637527</v>
      </c>
    </row>
    <row r="561" spans="10:15" x14ac:dyDescent="0.2">
      <c r="J561" s="128">
        <f t="shared" si="49"/>
        <v>2.2655406966759841</v>
      </c>
      <c r="K561" s="128">
        <f t="shared" si="50"/>
        <v>4.2195559789203161</v>
      </c>
      <c r="L561" s="128">
        <f t="shared" si="51"/>
        <v>5.5211699968206398</v>
      </c>
      <c r="M561" s="128">
        <f t="shared" si="52"/>
        <v>7.719018134797504</v>
      </c>
      <c r="N561" s="1">
        <f t="shared" si="54"/>
        <v>80.799999999999599</v>
      </c>
      <c r="O561" s="128">
        <f t="shared" si="53"/>
        <v>2.376237623762437</v>
      </c>
    </row>
    <row r="562" spans="10:15" x14ac:dyDescent="0.2">
      <c r="J562" s="128">
        <f t="shared" si="49"/>
        <v>2.2738430433186481</v>
      </c>
      <c r="K562" s="128">
        <f t="shared" si="50"/>
        <v>4.2301668340261411</v>
      </c>
      <c r="L562" s="128">
        <f t="shared" si="51"/>
        <v>5.5327770200620865</v>
      </c>
      <c r="M562" s="128">
        <f t="shared" si="52"/>
        <v>7.7318114190844529</v>
      </c>
      <c r="N562" s="1">
        <f t="shared" si="54"/>
        <v>80.899999999999594</v>
      </c>
      <c r="O562" s="128">
        <f t="shared" si="53"/>
        <v>2.360939431396849</v>
      </c>
    </row>
    <row r="563" spans="10:15" x14ac:dyDescent="0.2">
      <c r="J563" s="128">
        <f t="shared" si="49"/>
        <v>2.2821613392494977</v>
      </c>
      <c r="K563" s="128">
        <f t="shared" si="50"/>
        <v>4.2407850483038834</v>
      </c>
      <c r="L563" s="128">
        <f t="shared" si="51"/>
        <v>5.5443865956063165</v>
      </c>
      <c r="M563" s="128">
        <f t="shared" si="52"/>
        <v>7.7446007220840904</v>
      </c>
      <c r="N563" s="1">
        <f t="shared" si="54"/>
        <v>80.999999999999588</v>
      </c>
      <c r="O563" s="128">
        <f t="shared" si="53"/>
        <v>2.3456790123457409</v>
      </c>
    </row>
    <row r="564" spans="10:15" x14ac:dyDescent="0.2">
      <c r="J564" s="128">
        <f t="shared" si="49"/>
        <v>2.2904956102132528</v>
      </c>
      <c r="K564" s="128">
        <f t="shared" si="50"/>
        <v>4.2514106187141367</v>
      </c>
      <c r="L564" s="128">
        <f t="shared" si="51"/>
        <v>5.5559987165202953</v>
      </c>
      <c r="M564" s="128">
        <f t="shared" si="52"/>
        <v>7.7573860406212072</v>
      </c>
      <c r="N564" s="1">
        <f t="shared" si="54"/>
        <v>81.099999999999582</v>
      </c>
      <c r="O564" s="128">
        <f t="shared" si="53"/>
        <v>2.3304562268804574</v>
      </c>
    </row>
    <row r="565" spans="10:15" x14ac:dyDescent="0.2">
      <c r="J565" s="128">
        <f t="shared" si="49"/>
        <v>2.2988458820907218</v>
      </c>
      <c r="K565" s="128">
        <f t="shared" si="50"/>
        <v>4.262043542255709</v>
      </c>
      <c r="L565" s="128">
        <f t="shared" si="51"/>
        <v>5.5676133759054061</v>
      </c>
      <c r="M565" s="128">
        <f t="shared" si="52"/>
        <v>7.7701673715517137</v>
      </c>
      <c r="N565" s="1">
        <f t="shared" si="54"/>
        <v>81.199999999999577</v>
      </c>
      <c r="O565" s="128">
        <f t="shared" si="53"/>
        <v>2.3152709359606547</v>
      </c>
    </row>
    <row r="566" spans="10:15" x14ac:dyDescent="0.2">
      <c r="J566" s="128">
        <f t="shared" si="49"/>
        <v>2.3072121808989818</v>
      </c>
      <c r="K566" s="128">
        <f t="shared" si="50"/>
        <v>4.2726838159654132</v>
      </c>
      <c r="L566" s="128">
        <f t="shared" si="51"/>
        <v>5.5792305668972491</v>
      </c>
      <c r="M566" s="128">
        <f t="shared" si="52"/>
        <v>7.7829447117624335</v>
      </c>
      <c r="N566" s="1">
        <f t="shared" si="54"/>
        <v>81.299999999999571</v>
      </c>
      <c r="O566" s="128">
        <f t="shared" si="53"/>
        <v>2.3001230012300766</v>
      </c>
    </row>
    <row r="567" spans="10:15" x14ac:dyDescent="0.2">
      <c r="J567" s="128">
        <f t="shared" si="49"/>
        <v>2.3155945327915677</v>
      </c>
      <c r="K567" s="128">
        <f t="shared" si="50"/>
        <v>4.2833314369178686</v>
      </c>
      <c r="L567" s="128">
        <f t="shared" si="51"/>
        <v>5.5908502826654196</v>
      </c>
      <c r="M567" s="128">
        <f t="shared" si="52"/>
        <v>7.7957180581708823</v>
      </c>
      <c r="N567" s="1">
        <f t="shared" si="54"/>
        <v>81.399999999999565</v>
      </c>
      <c r="O567" s="128">
        <f t="shared" si="53"/>
        <v>2.2850122850123498</v>
      </c>
    </row>
    <row r="568" spans="10:15" x14ac:dyDescent="0.2">
      <c r="J568" s="128">
        <f t="shared" si="49"/>
        <v>2.3239929640586579</v>
      </c>
      <c r="K568" s="128">
        <f t="shared" si="50"/>
        <v>4.2939864022252863</v>
      </c>
      <c r="L568" s="128">
        <f t="shared" si="51"/>
        <v>5.6024725164133047</v>
      </c>
      <c r="M568" s="128">
        <f t="shared" si="52"/>
        <v>7.8084874077250852</v>
      </c>
      <c r="N568" s="1">
        <f t="shared" si="54"/>
        <v>81.499999999999559</v>
      </c>
      <c r="O568" s="128">
        <f t="shared" si="53"/>
        <v>2.2699386503068144</v>
      </c>
    </row>
    <row r="569" spans="10:15" x14ac:dyDescent="0.2">
      <c r="J569" s="128">
        <f t="shared" si="49"/>
        <v>2.3324075011272742</v>
      </c>
      <c r="K569" s="128">
        <f t="shared" si="50"/>
        <v>4.304648709037278</v>
      </c>
      <c r="L569" s="128">
        <f t="shared" si="51"/>
        <v>5.6140972613778795</v>
      </c>
      <c r="M569" s="128">
        <f t="shared" si="52"/>
        <v>7.8212527574033501</v>
      </c>
      <c r="N569" s="1">
        <f t="shared" si="54"/>
        <v>81.599999999999554</v>
      </c>
      <c r="O569" s="128">
        <f t="shared" si="53"/>
        <v>2.2549019607843803</v>
      </c>
    </row>
    <row r="570" spans="10:15" x14ac:dyDescent="0.2">
      <c r="J570" s="128">
        <f t="shared" si="49"/>
        <v>2.3408381705614749</v>
      </c>
      <c r="K570" s="128">
        <f t="shared" si="50"/>
        <v>4.3153183545406426</v>
      </c>
      <c r="L570" s="128">
        <f t="shared" si="51"/>
        <v>5.6257245108294924</v>
      </c>
      <c r="M570" s="128">
        <f t="shared" si="52"/>
        <v>7.8340141042140852</v>
      </c>
      <c r="N570" s="1">
        <f t="shared" si="54"/>
        <v>81.699999999999548</v>
      </c>
      <c r="O570" s="128">
        <f t="shared" si="53"/>
        <v>2.2399020807834216</v>
      </c>
    </row>
    <row r="571" spans="10:15" x14ac:dyDescent="0.2">
      <c r="J571" s="128">
        <f t="shared" si="49"/>
        <v>2.3492849990625544</v>
      </c>
      <c r="K571" s="128">
        <f t="shared" si="50"/>
        <v>4.3259953359591803</v>
      </c>
      <c r="L571" s="128">
        <f t="shared" si="51"/>
        <v>5.6373542580716736</v>
      </c>
      <c r="M571" s="128">
        <f t="shared" si="52"/>
        <v>7.8467714451955866</v>
      </c>
      <c r="N571" s="1">
        <f t="shared" si="54"/>
        <v>81.799999999999542</v>
      </c>
      <c r="O571" s="128">
        <f t="shared" si="53"/>
        <v>2.2249388753056927</v>
      </c>
    </row>
    <row r="572" spans="10:15" x14ac:dyDescent="0.2">
      <c r="J572" s="128">
        <f t="shared" si="49"/>
        <v>2.3577480134692519</v>
      </c>
      <c r="K572" s="128">
        <f t="shared" si="50"/>
        <v>4.3366796505534841</v>
      </c>
      <c r="L572" s="128">
        <f t="shared" si="51"/>
        <v>5.6489864964409175</v>
      </c>
      <c r="M572" s="128">
        <f t="shared" si="52"/>
        <v>7.8595247774158477</v>
      </c>
      <c r="N572" s="1">
        <f t="shared" si="54"/>
        <v>81.899999999999537</v>
      </c>
      <c r="O572" s="128">
        <f t="shared" si="53"/>
        <v>2.2100122100122785</v>
      </c>
    </row>
    <row r="573" spans="10:15" x14ac:dyDescent="0.2">
      <c r="J573" s="128">
        <f t="shared" si="49"/>
        <v>2.3662272407579503</v>
      </c>
      <c r="K573" s="128">
        <f t="shared" si="50"/>
        <v>4.3473712956207473</v>
      </c>
      <c r="L573" s="128">
        <f t="shared" si="51"/>
        <v>5.6606212193064955</v>
      </c>
      <c r="M573" s="128">
        <f t="shared" si="52"/>
        <v>7.8722740979723511</v>
      </c>
      <c r="N573" s="1">
        <f t="shared" si="54"/>
        <v>81.999999999999531</v>
      </c>
      <c r="O573" s="128">
        <f t="shared" si="53"/>
        <v>2.1951219512195816</v>
      </c>
    </row>
    <row r="574" spans="10:15" x14ac:dyDescent="0.2">
      <c r="J574" s="128">
        <f t="shared" si="49"/>
        <v>2.3747227080428952</v>
      </c>
      <c r="K574" s="128">
        <f t="shared" si="50"/>
        <v>4.3580702684945702</v>
      </c>
      <c r="L574" s="128">
        <f t="shared" si="51"/>
        <v>5.6722584200702464</v>
      </c>
      <c r="M574" s="128">
        <f t="shared" si="52"/>
        <v>7.8850194039918859</v>
      </c>
      <c r="N574" s="1">
        <f t="shared" si="54"/>
        <v>82.099999999999525</v>
      </c>
      <c r="O574" s="128">
        <f t="shared" si="53"/>
        <v>2.1802679658953199</v>
      </c>
    </row>
    <row r="575" spans="10:15" x14ac:dyDescent="0.2">
      <c r="J575" s="128">
        <f t="shared" si="49"/>
        <v>2.3832344425764043</v>
      </c>
      <c r="K575" s="128">
        <f t="shared" si="50"/>
        <v>4.3687765665447671</v>
      </c>
      <c r="L575" s="128">
        <f t="shared" si="51"/>
        <v>5.6838980921663911</v>
      </c>
      <c r="M575" s="128">
        <f t="shared" si="52"/>
        <v>7.8977606926303396</v>
      </c>
      <c r="N575" s="1">
        <f t="shared" si="54"/>
        <v>82.19999999999952</v>
      </c>
      <c r="O575" s="128">
        <f t="shared" si="53"/>
        <v>2.1654501216545725</v>
      </c>
    </row>
    <row r="576" spans="10:15" x14ac:dyDescent="0.2">
      <c r="J576" s="128">
        <f t="shared" si="49"/>
        <v>2.3917624717490873</v>
      </c>
      <c r="K576" s="128">
        <f t="shared" si="50"/>
        <v>4.3794901871771641</v>
      </c>
      <c r="L576" s="128">
        <f t="shared" si="51"/>
        <v>5.6955402290613169</v>
      </c>
      <c r="M576" s="128">
        <f t="shared" si="52"/>
        <v>7.9104979610725099</v>
      </c>
      <c r="N576" s="1">
        <f t="shared" si="54"/>
        <v>82.299999999999514</v>
      </c>
      <c r="O576" s="128">
        <f t="shared" si="53"/>
        <v>2.1506682867558435</v>
      </c>
    </row>
    <row r="577" spans="10:15" x14ac:dyDescent="0.2">
      <c r="J577" s="128">
        <f t="shared" si="49"/>
        <v>2.4003068230900624</v>
      </c>
      <c r="K577" s="128">
        <f t="shared" si="50"/>
        <v>4.3902111278334282</v>
      </c>
      <c r="L577" s="128">
        <f t="shared" si="51"/>
        <v>5.7071848242534005</v>
      </c>
      <c r="M577" s="128">
        <f t="shared" si="52"/>
        <v>7.9232312065319235</v>
      </c>
      <c r="N577" s="1">
        <f t="shared" si="54"/>
        <v>82.399999999999508</v>
      </c>
      <c r="O577" s="128">
        <f t="shared" si="53"/>
        <v>2.1359223300971593</v>
      </c>
    </row>
    <row r="578" spans="10:15" x14ac:dyDescent="0.2">
      <c r="J578" s="128">
        <f t="shared" si="49"/>
        <v>2.4088675242671833</v>
      </c>
      <c r="K578" s="128">
        <f t="shared" si="50"/>
        <v>4.4009393859908554</v>
      </c>
      <c r="L578" s="128">
        <f t="shared" si="51"/>
        <v>5.7188318712728003</v>
      </c>
      <c r="M578" s="128">
        <f t="shared" si="52"/>
        <v>7.9359604262506274</v>
      </c>
      <c r="N578" s="1">
        <f t="shared" si="54"/>
        <v>82.499999999999503</v>
      </c>
      <c r="O578" s="128">
        <f t="shared" si="53"/>
        <v>2.1212121212121939</v>
      </c>
    </row>
    <row r="579" spans="10:15" x14ac:dyDescent="0.2">
      <c r="J579" s="128">
        <f t="shared" ref="J579:J642" si="55">IF(D$5&gt;0.2*($O579),(D$5-0.2*($O579))^2/(D$5+0.8*($O579)),0)</f>
        <v>2.4174446030872692</v>
      </c>
      <c r="K579" s="128">
        <f t="shared" ref="K579:K642" si="56">IF(E$5&gt;0.2*($O579),(E$5-0.2*($O579))^2/(E$5+0.8*($O579)),0)</f>
        <v>4.4116749591622026</v>
      </c>
      <c r="L579" s="128">
        <f t="shared" ref="L579:L642" si="57">IF(F$5&gt;0.2*($O579),(F$5-0.2*($O579))^2/(F$5+0.8*($O579)),0)</f>
        <v>5.7304813636812799</v>
      </c>
      <c r="M579" s="128">
        <f t="shared" ref="M579:M642" si="58">IF(G$5&gt;0.2*($O579),(G$5-0.2*($O579))^2/(G$5+0.8*($O579)),0)</f>
        <v>7.9486856174990157</v>
      </c>
      <c r="N579" s="1">
        <f t="shared" si="54"/>
        <v>82.599999999999497</v>
      </c>
      <c r="O579" s="128">
        <f t="shared" ref="O579:O642" si="59">IF(N579&gt;0,1000/N579-10,1000)</f>
        <v>2.1065375302664169</v>
      </c>
    </row>
    <row r="580" spans="10:15" x14ac:dyDescent="0.2">
      <c r="J580" s="128">
        <f t="shared" si="55"/>
        <v>2.4260380874963281</v>
      </c>
      <c r="K580" s="128">
        <f t="shared" si="56"/>
        <v>4.4224178448954881</v>
      </c>
      <c r="L580" s="128">
        <f t="shared" si="57"/>
        <v>5.7421332950719952</v>
      </c>
      <c r="M580" s="128">
        <f t="shared" si="58"/>
        <v>7.9614067775756308</v>
      </c>
      <c r="N580" s="1">
        <f t="shared" ref="N580:N643" si="60">N579+0.1</f>
        <v>82.699999999999491</v>
      </c>
      <c r="O580" s="128">
        <f t="shared" si="59"/>
        <v>2.0918984280532786</v>
      </c>
    </row>
    <row r="581" spans="10:15" x14ac:dyDescent="0.2">
      <c r="J581" s="128">
        <f t="shared" si="55"/>
        <v>2.4346480055798012</v>
      </c>
      <c r="K581" s="128">
        <f t="shared" si="56"/>
        <v>4.4331680407738148</v>
      </c>
      <c r="L581" s="128">
        <f t="shared" si="57"/>
        <v>5.7537876590693298</v>
      </c>
      <c r="M581" s="128">
        <f t="shared" si="58"/>
        <v>7.9741239038069889</v>
      </c>
      <c r="N581" s="1">
        <f t="shared" si="60"/>
        <v>82.799999999999486</v>
      </c>
      <c r="O581" s="128">
        <f t="shared" si="59"/>
        <v>2.0772946859904131</v>
      </c>
    </row>
    <row r="582" spans="10:15" x14ac:dyDescent="0.2">
      <c r="J582" s="128">
        <f t="shared" si="55"/>
        <v>2.4432743855627908</v>
      </c>
      <c r="K582" s="128">
        <f t="shared" si="56"/>
        <v>4.4439255444151797</v>
      </c>
      <c r="L582" s="128">
        <f t="shared" si="57"/>
        <v>5.7654444493286849</v>
      </c>
      <c r="M582" s="128">
        <f t="shared" si="58"/>
        <v>7.9868369935473806</v>
      </c>
      <c r="N582" s="1">
        <f t="shared" si="60"/>
        <v>82.89999999999948</v>
      </c>
      <c r="O582" s="128">
        <f t="shared" si="59"/>
        <v>2.0627261761158771</v>
      </c>
    </row>
    <row r="583" spans="10:15" x14ac:dyDescent="0.2">
      <c r="J583" s="128">
        <f t="shared" si="55"/>
        <v>2.4519172558103053</v>
      </c>
      <c r="K583" s="128">
        <f t="shared" si="56"/>
        <v>4.454690353472297</v>
      </c>
      <c r="L583" s="128">
        <f t="shared" si="57"/>
        <v>5.7771036595363032</v>
      </c>
      <c r="M583" s="128">
        <f t="shared" si="58"/>
        <v>7.9995460441786994</v>
      </c>
      <c r="N583" s="1">
        <f t="shared" si="60"/>
        <v>82.999999999999474</v>
      </c>
      <c r="O583" s="128">
        <f t="shared" si="59"/>
        <v>2.0481927710844143</v>
      </c>
    </row>
    <row r="584" spans="10:15" x14ac:dyDescent="0.2">
      <c r="J584" s="128">
        <f t="shared" si="55"/>
        <v>2.4605766448275084</v>
      </c>
      <c r="K584" s="128">
        <f t="shared" si="56"/>
        <v>4.4654624656324184</v>
      </c>
      <c r="L584" s="128">
        <f t="shared" si="57"/>
        <v>5.7887652834090879</v>
      </c>
      <c r="M584" s="128">
        <f t="shared" si="58"/>
        <v>8.0122510531102602</v>
      </c>
      <c r="N584" s="1">
        <f t="shared" si="60"/>
        <v>83.099999999999469</v>
      </c>
      <c r="O584" s="128">
        <f t="shared" si="59"/>
        <v>2.0336943441637345</v>
      </c>
    </row>
    <row r="585" spans="10:15" x14ac:dyDescent="0.2">
      <c r="J585" s="128">
        <f t="shared" si="55"/>
        <v>2.4692525812599553</v>
      </c>
      <c r="K585" s="128">
        <f t="shared" si="56"/>
        <v>4.4762418786171443</v>
      </c>
      <c r="L585" s="128">
        <f t="shared" si="57"/>
        <v>5.8004293146944033</v>
      </c>
      <c r="M585" s="128">
        <f t="shared" si="58"/>
        <v>8.0249520177786078</v>
      </c>
      <c r="N585" s="1">
        <f t="shared" si="60"/>
        <v>83.199999999999463</v>
      </c>
      <c r="O585" s="128">
        <f t="shared" si="59"/>
        <v>2.0192307692308464</v>
      </c>
    </row>
    <row r="586" spans="10:15" x14ac:dyDescent="0.2">
      <c r="J586" s="128">
        <f t="shared" si="55"/>
        <v>2.4779450938938559</v>
      </c>
      <c r="K586" s="128">
        <f t="shared" si="56"/>
        <v>4.4870285901822573</v>
      </c>
      <c r="L586" s="128">
        <f t="shared" si="57"/>
        <v>5.8120957471699075</v>
      </c>
      <c r="M586" s="128">
        <f t="shared" si="58"/>
        <v>8.0376489356473435</v>
      </c>
      <c r="N586" s="1">
        <f t="shared" si="60"/>
        <v>83.299999999999457</v>
      </c>
      <c r="O586" s="128">
        <f t="shared" si="59"/>
        <v>2.0048019207683847</v>
      </c>
    </row>
    <row r="587" spans="10:15" x14ac:dyDescent="0.2">
      <c r="J587" s="128">
        <f t="shared" si="55"/>
        <v>2.4866542116563197</v>
      </c>
      <c r="K587" s="128">
        <f t="shared" si="56"/>
        <v>4.4978225981175406</v>
      </c>
      <c r="L587" s="128">
        <f t="shared" si="57"/>
        <v>5.8237645746433637</v>
      </c>
      <c r="M587" s="128">
        <f t="shared" si="58"/>
        <v>8.0503418042069548</v>
      </c>
      <c r="N587" s="1">
        <f t="shared" si="60"/>
        <v>83.399999999999451</v>
      </c>
      <c r="O587" s="128">
        <f t="shared" si="59"/>
        <v>1.9904076738609895</v>
      </c>
    </row>
    <row r="588" spans="10:15" x14ac:dyDescent="0.2">
      <c r="J588" s="128">
        <f t="shared" si="55"/>
        <v>2.4953799636156213</v>
      </c>
      <c r="K588" s="128">
        <f t="shared" si="56"/>
        <v>4.5086239002465938</v>
      </c>
      <c r="L588" s="128">
        <f t="shared" si="57"/>
        <v>5.8354357909524559</v>
      </c>
      <c r="M588" s="128">
        <f t="shared" si="58"/>
        <v>8.0630306209746205</v>
      </c>
      <c r="N588" s="1">
        <f t="shared" si="60"/>
        <v>83.499999999999446</v>
      </c>
      <c r="O588" s="128">
        <f t="shared" si="59"/>
        <v>1.976047904191697</v>
      </c>
    </row>
    <row r="589" spans="10:15" x14ac:dyDescent="0.2">
      <c r="J589" s="128">
        <f t="shared" si="55"/>
        <v>2.5041223789814562</v>
      </c>
      <c r="K589" s="128">
        <f t="shared" si="56"/>
        <v>4.5194324944266784</v>
      </c>
      <c r="L589" s="128">
        <f t="shared" si="57"/>
        <v>5.8471093899646229</v>
      </c>
      <c r="M589" s="128">
        <f t="shared" si="58"/>
        <v>8.0757153834940567</v>
      </c>
      <c r="N589" s="1">
        <f t="shared" si="60"/>
        <v>83.59999999999944</v>
      </c>
      <c r="O589" s="128">
        <f t="shared" si="59"/>
        <v>1.9617224880383581</v>
      </c>
    </row>
    <row r="590" spans="10:15" x14ac:dyDescent="0.2">
      <c r="J590" s="128">
        <f t="shared" si="55"/>
        <v>2.5128814871052074</v>
      </c>
      <c r="K590" s="128">
        <f t="shared" si="56"/>
        <v>4.5302483785485288</v>
      </c>
      <c r="L590" s="128">
        <f t="shared" si="57"/>
        <v>5.8587853655768658</v>
      </c>
      <c r="M590" s="128">
        <f t="shared" si="58"/>
        <v>8.0883960893353244</v>
      </c>
      <c r="N590" s="1">
        <f t="shared" si="60"/>
        <v>83.699999999999434</v>
      </c>
      <c r="O590" s="128">
        <f t="shared" si="59"/>
        <v>1.9474313022700933</v>
      </c>
    </row>
    <row r="591" spans="10:15" x14ac:dyDescent="0.2">
      <c r="J591" s="128">
        <f t="shared" si="55"/>
        <v>2.521657317480213</v>
      </c>
      <c r="K591" s="128">
        <f t="shared" si="56"/>
        <v>4.5410715505361816</v>
      </c>
      <c r="L591" s="128">
        <f t="shared" si="57"/>
        <v>5.8704637117155807</v>
      </c>
      <c r="M591" s="128">
        <f t="shared" si="58"/>
        <v>8.1010727360946699</v>
      </c>
      <c r="N591" s="1">
        <f t="shared" si="60"/>
        <v>83.799999999999429</v>
      </c>
      <c r="O591" s="128">
        <f t="shared" si="59"/>
        <v>1.9331742243437571</v>
      </c>
    </row>
    <row r="592" spans="10:15" x14ac:dyDescent="0.2">
      <c r="J592" s="128">
        <f t="shared" si="55"/>
        <v>2.5304498997420377</v>
      </c>
      <c r="K592" s="128">
        <f t="shared" si="56"/>
        <v>4.5519020083468158</v>
      </c>
      <c r="L592" s="128">
        <f t="shared" si="57"/>
        <v>5.8821444223363848</v>
      </c>
      <c r="M592" s="128">
        <f t="shared" si="58"/>
        <v>8.1137453213943438</v>
      </c>
      <c r="N592" s="1">
        <f t="shared" si="60"/>
        <v>83.899999999999423</v>
      </c>
      <c r="O592" s="128">
        <f t="shared" si="59"/>
        <v>1.9189511323004389</v>
      </c>
    </row>
    <row r="593" spans="10:15" x14ac:dyDescent="0.2">
      <c r="J593" s="128">
        <f t="shared" si="55"/>
        <v>2.5392592636687472</v>
      </c>
      <c r="K593" s="128">
        <f t="shared" si="56"/>
        <v>4.5627397499705671</v>
      </c>
      <c r="L593" s="128">
        <f t="shared" si="57"/>
        <v>5.8938274914239273</v>
      </c>
      <c r="M593" s="128">
        <f t="shared" si="58"/>
        <v>8.12641384288243</v>
      </c>
      <c r="N593" s="1">
        <f t="shared" si="60"/>
        <v>83.999999999999417</v>
      </c>
      <c r="O593" s="128">
        <f t="shared" si="59"/>
        <v>1.9047619047619868</v>
      </c>
    </row>
    <row r="594" spans="10:15" x14ac:dyDescent="0.2">
      <c r="J594" s="128">
        <f t="shared" si="55"/>
        <v>2.548085439181186</v>
      </c>
      <c r="K594" s="128">
        <f t="shared" si="56"/>
        <v>4.5735847734303787</v>
      </c>
      <c r="L594" s="128">
        <f t="shared" si="57"/>
        <v>5.9055129129917399</v>
      </c>
      <c r="M594" s="128">
        <f t="shared" si="58"/>
        <v>8.1390782982326861</v>
      </c>
      <c r="N594" s="1">
        <f t="shared" si="60"/>
        <v>84.099999999999412</v>
      </c>
      <c r="O594" s="128">
        <f t="shared" si="59"/>
        <v>1.8906064209275506</v>
      </c>
    </row>
    <row r="595" spans="10:15" x14ac:dyDescent="0.2">
      <c r="J595" s="128">
        <f t="shared" si="55"/>
        <v>2.5569284563432606</v>
      </c>
      <c r="K595" s="128">
        <f t="shared" si="56"/>
        <v>4.5844370767818212</v>
      </c>
      <c r="L595" s="128">
        <f t="shared" si="57"/>
        <v>5.9172006810820523</v>
      </c>
      <c r="M595" s="128">
        <f t="shared" si="58"/>
        <v>8.1517386851443749</v>
      </c>
      <c r="N595" s="1">
        <f t="shared" si="60"/>
        <v>84.199999999999406</v>
      </c>
      <c r="O595" s="128">
        <f t="shared" si="59"/>
        <v>1.8764845605701552</v>
      </c>
    </row>
    <row r="596" spans="10:15" x14ac:dyDescent="0.2">
      <c r="J596" s="128">
        <f t="shared" si="55"/>
        <v>2.5657883453622223</v>
      </c>
      <c r="K596" s="128">
        <f t="shared" si="56"/>
        <v>4.5952966581129324</v>
      </c>
      <c r="L596" s="128">
        <f t="shared" si="57"/>
        <v>5.9288907897656165</v>
      </c>
      <c r="M596" s="128">
        <f t="shared" si="58"/>
        <v>8.164395001342081</v>
      </c>
      <c r="N596" s="1">
        <f t="shared" si="60"/>
        <v>84.2999999999994</v>
      </c>
      <c r="O596" s="128">
        <f t="shared" si="59"/>
        <v>1.8623962040332991</v>
      </c>
    </row>
    <row r="597" spans="10:15" x14ac:dyDescent="0.2">
      <c r="J597" s="128">
        <f t="shared" si="55"/>
        <v>2.5746651365889561</v>
      </c>
      <c r="K597" s="128">
        <f t="shared" si="56"/>
        <v>4.606163515544055</v>
      </c>
      <c r="L597" s="128">
        <f t="shared" si="57"/>
        <v>5.9405832331415569</v>
      </c>
      <c r="M597" s="128">
        <f t="shared" si="58"/>
        <v>8.1770472445755615</v>
      </c>
      <c r="N597" s="1">
        <f t="shared" si="60"/>
        <v>84.399999999999395</v>
      </c>
      <c r="O597" s="128">
        <f t="shared" si="59"/>
        <v>1.8483412322275736</v>
      </c>
    </row>
    <row r="598" spans="10:15" x14ac:dyDescent="0.2">
      <c r="J598" s="128">
        <f t="shared" si="55"/>
        <v>2.5835588605182727</v>
      </c>
      <c r="K598" s="128">
        <f t="shared" si="56"/>
        <v>4.6170376472276642</v>
      </c>
      <c r="L598" s="128">
        <f t="shared" si="57"/>
        <v>5.9522780053371758</v>
      </c>
      <c r="M598" s="128">
        <f t="shared" si="58"/>
        <v>8.1896954126195851</v>
      </c>
      <c r="N598" s="1">
        <f t="shared" si="60"/>
        <v>84.499999999999389</v>
      </c>
      <c r="O598" s="128">
        <f t="shared" si="59"/>
        <v>1.8343195266273042</v>
      </c>
    </row>
    <row r="599" spans="10:15" x14ac:dyDescent="0.2">
      <c r="J599" s="128">
        <f t="shared" si="55"/>
        <v>2.5924695477892024</v>
      </c>
      <c r="K599" s="128">
        <f t="shared" si="56"/>
        <v>4.6279190513482211</v>
      </c>
      <c r="L599" s="128">
        <f t="shared" si="57"/>
        <v>5.963975100507815</v>
      </c>
      <c r="M599" s="128">
        <f t="shared" si="58"/>
        <v>8.2023395032737447</v>
      </c>
      <c r="N599" s="1">
        <f t="shared" si="60"/>
        <v>84.599999999999383</v>
      </c>
      <c r="O599" s="128">
        <f t="shared" si="59"/>
        <v>1.8203309692672249</v>
      </c>
    </row>
    <row r="600" spans="10:15" x14ac:dyDescent="0.2">
      <c r="J600" s="128">
        <f t="shared" si="55"/>
        <v>2.6013972291852947</v>
      </c>
      <c r="K600" s="128">
        <f t="shared" si="56"/>
        <v>4.6388077261219953</v>
      </c>
      <c r="L600" s="128">
        <f t="shared" si="57"/>
        <v>5.9756745128366662</v>
      </c>
      <c r="M600" s="128">
        <f t="shared" si="58"/>
        <v>8.2149795143623248</v>
      </c>
      <c r="N600" s="1">
        <f t="shared" si="60"/>
        <v>84.699999999999378</v>
      </c>
      <c r="O600" s="128">
        <f t="shared" si="59"/>
        <v>1.8063754427391654</v>
      </c>
    </row>
    <row r="601" spans="10:15" x14ac:dyDescent="0.2">
      <c r="J601" s="128">
        <f t="shared" si="55"/>
        <v>2.6103419356349193</v>
      </c>
      <c r="K601" s="128">
        <f t="shared" si="56"/>
        <v>4.649703669796919</v>
      </c>
      <c r="L601" s="128">
        <f t="shared" si="57"/>
        <v>5.9873762365346233</v>
      </c>
      <c r="M601" s="128">
        <f t="shared" si="58"/>
        <v>8.2276154437341198</v>
      </c>
      <c r="N601" s="1">
        <f t="shared" si="60"/>
        <v>84.799999999999372</v>
      </c>
      <c r="O601" s="128">
        <f t="shared" si="59"/>
        <v>1.7924528301887666</v>
      </c>
    </row>
    <row r="602" spans="10:15" x14ac:dyDescent="0.2">
      <c r="J602" s="128">
        <f t="shared" si="55"/>
        <v>2.6193036982115716</v>
      </c>
      <c r="K602" s="128">
        <f t="shared" si="56"/>
        <v>4.6606068806524226</v>
      </c>
      <c r="L602" s="128">
        <f t="shared" si="57"/>
        <v>5.9990802658401137</v>
      </c>
      <c r="M602" s="128">
        <f t="shared" si="58"/>
        <v>8.2402472892622924</v>
      </c>
      <c r="N602" s="1">
        <f t="shared" si="60"/>
        <v>84.899999999999366</v>
      </c>
      <c r="O602" s="128">
        <f t="shared" si="59"/>
        <v>1.7785630153122192</v>
      </c>
    </row>
    <row r="603" spans="10:15" x14ac:dyDescent="0.2">
      <c r="J603" s="128">
        <f t="shared" si="55"/>
        <v>2.6282825481341821</v>
      </c>
      <c r="K603" s="128">
        <f t="shared" si="56"/>
        <v>4.6715173569992787</v>
      </c>
      <c r="L603" s="128">
        <f t="shared" si="57"/>
        <v>6.0107865950189341</v>
      </c>
      <c r="M603" s="128">
        <f t="shared" si="58"/>
        <v>8.2528750488441869</v>
      </c>
      <c r="N603" s="1">
        <f t="shared" si="60"/>
        <v>84.999999999999361</v>
      </c>
      <c r="O603" s="128">
        <f t="shared" si="59"/>
        <v>1.7647058823530291</v>
      </c>
    </row>
    <row r="604" spans="10:15" x14ac:dyDescent="0.2">
      <c r="J604" s="128">
        <f t="shared" si="55"/>
        <v>2.6372785167674246</v>
      </c>
      <c r="K604" s="128">
        <f t="shared" si="56"/>
        <v>4.6824350971794422</v>
      </c>
      <c r="L604" s="128">
        <f t="shared" si="57"/>
        <v>6.0224952183640923</v>
      </c>
      <c r="M604" s="128">
        <f t="shared" si="58"/>
        <v>8.265498720401208</v>
      </c>
      <c r="N604" s="1">
        <f t="shared" si="60"/>
        <v>85.099999999999355</v>
      </c>
      <c r="O604" s="128">
        <f t="shared" si="59"/>
        <v>1.7508813160987966</v>
      </c>
    </row>
    <row r="605" spans="10:15" x14ac:dyDescent="0.2">
      <c r="J605" s="128">
        <f t="shared" si="55"/>
        <v>2.6462916356220378</v>
      </c>
      <c r="K605" s="128">
        <f t="shared" si="56"/>
        <v>4.6933600995659051</v>
      </c>
      <c r="L605" s="128">
        <f t="shared" si="57"/>
        <v>6.0342061301956473</v>
      </c>
      <c r="M605" s="128">
        <f t="shared" si="58"/>
        <v>8.2781183018786351</v>
      </c>
      <c r="N605" s="1">
        <f t="shared" si="60"/>
        <v>85.199999999999349</v>
      </c>
      <c r="O605" s="128">
        <f t="shared" si="59"/>
        <v>1.7370892018780246</v>
      </c>
    </row>
    <row r="606" spans="10:15" x14ac:dyDescent="0.2">
      <c r="J606" s="128">
        <f t="shared" si="55"/>
        <v>2.6553219363551412</v>
      </c>
      <c r="K606" s="128">
        <f t="shared" si="56"/>
        <v>4.7042923625625344</v>
      </c>
      <c r="L606" s="128">
        <f t="shared" si="57"/>
        <v>6.0459193248605532</v>
      </c>
      <c r="M606" s="128">
        <f t="shared" si="58"/>
        <v>8.2907337912454864</v>
      </c>
      <c r="N606" s="1">
        <f t="shared" si="60"/>
        <v>85.299999999999343</v>
      </c>
      <c r="O606" s="128">
        <f t="shared" si="59"/>
        <v>1.7233294255569476</v>
      </c>
    </row>
    <row r="607" spans="10:15" x14ac:dyDescent="0.2">
      <c r="J607" s="128">
        <f t="shared" si="55"/>
        <v>2.6643694507705509</v>
      </c>
      <c r="K607" s="128">
        <f t="shared" si="56"/>
        <v>4.7152318846039174</v>
      </c>
      <c r="L607" s="128">
        <f t="shared" si="57"/>
        <v>6.0576347967324882</v>
      </c>
      <c r="M607" s="128">
        <f t="shared" si="58"/>
        <v>8.3033451864943419</v>
      </c>
      <c r="N607" s="1">
        <f t="shared" si="60"/>
        <v>85.399999999999338</v>
      </c>
      <c r="O607" s="128">
        <f t="shared" si="59"/>
        <v>1.7096018735363909</v>
      </c>
    </row>
    <row r="608" spans="10:15" x14ac:dyDescent="0.2">
      <c r="J608" s="128">
        <f t="shared" si="55"/>
        <v>2.6734342108191189</v>
      </c>
      <c r="K608" s="128">
        <f t="shared" si="56"/>
        <v>4.726178664155225</v>
      </c>
      <c r="L608" s="128">
        <f t="shared" si="57"/>
        <v>6.0693525402117263</v>
      </c>
      <c r="M608" s="128">
        <f t="shared" si="58"/>
        <v>8.3159524856412226</v>
      </c>
      <c r="N608" s="1">
        <f t="shared" si="60"/>
        <v>85.499999999999332</v>
      </c>
      <c r="O608" s="128">
        <f t="shared" si="59"/>
        <v>1.6959064327486288</v>
      </c>
    </row>
    <row r="609" spans="10:15" x14ac:dyDescent="0.2">
      <c r="J609" s="128">
        <f t="shared" si="55"/>
        <v>2.6825162485990486</v>
      </c>
      <c r="K609" s="128">
        <f t="shared" si="56"/>
        <v>4.7371326997120429</v>
      </c>
      <c r="L609" s="128">
        <f t="shared" si="57"/>
        <v>6.0810725497249543</v>
      </c>
      <c r="M609" s="128">
        <f t="shared" si="58"/>
        <v>8.3285556867254087</v>
      </c>
      <c r="N609" s="1">
        <f t="shared" si="60"/>
        <v>85.599999999999326</v>
      </c>
      <c r="O609" s="128">
        <f t="shared" si="59"/>
        <v>1.6822429906542968</v>
      </c>
    </row>
    <row r="610" spans="10:15" x14ac:dyDescent="0.2">
      <c r="J610" s="128">
        <f t="shared" si="55"/>
        <v>2.6916155963562347</v>
      </c>
      <c r="K610" s="128">
        <f t="shared" si="56"/>
        <v>4.7480939898002319</v>
      </c>
      <c r="L610" s="128">
        <f t="shared" si="57"/>
        <v>6.0927948197251238</v>
      </c>
      <c r="M610" s="128">
        <f t="shared" si="58"/>
        <v>8.3411547878093053</v>
      </c>
      <c r="N610" s="1">
        <f t="shared" si="60"/>
        <v>85.699999999999321</v>
      </c>
      <c r="O610" s="128">
        <f t="shared" si="59"/>
        <v>1.6686114352392991</v>
      </c>
    </row>
    <row r="611" spans="10:15" x14ac:dyDescent="0.2">
      <c r="J611" s="128">
        <f t="shared" si="55"/>
        <v>2.7007322864845991</v>
      </c>
      <c r="K611" s="128">
        <f t="shared" si="56"/>
        <v>4.759062532975781</v>
      </c>
      <c r="L611" s="128">
        <f t="shared" si="57"/>
        <v>6.1045193446913144</v>
      </c>
      <c r="M611" s="128">
        <f t="shared" si="58"/>
        <v>8.3537497869782911</v>
      </c>
      <c r="N611" s="1">
        <f t="shared" si="60"/>
        <v>85.799999999999315</v>
      </c>
      <c r="O611" s="128">
        <f t="shared" si="59"/>
        <v>1.655011655011748</v>
      </c>
    </row>
    <row r="612" spans="10:15" x14ac:dyDescent="0.2">
      <c r="J612" s="128">
        <f t="shared" si="55"/>
        <v>2.7098663515264256</v>
      </c>
      <c r="K612" s="128">
        <f t="shared" si="56"/>
        <v>4.7700383278246568</v>
      </c>
      <c r="L612" s="128">
        <f t="shared" si="57"/>
        <v>6.1162461191285642</v>
      </c>
      <c r="M612" s="128">
        <f t="shared" si="58"/>
        <v>8.3663406823405673</v>
      </c>
      <c r="N612" s="1">
        <f t="shared" si="60"/>
        <v>85.899999999999309</v>
      </c>
      <c r="O612" s="128">
        <f t="shared" si="59"/>
        <v>1.6414435389989297</v>
      </c>
    </row>
    <row r="613" spans="10:15" x14ac:dyDescent="0.2">
      <c r="J613" s="128">
        <f t="shared" si="55"/>
        <v>2.7190178241727097</v>
      </c>
      <c r="K613" s="128">
        <f t="shared" si="56"/>
        <v>4.7810213729626589</v>
      </c>
      <c r="L613" s="128">
        <f t="shared" si="57"/>
        <v>6.1279751375677218</v>
      </c>
      <c r="M613" s="128">
        <f t="shared" si="58"/>
        <v>8.3789274720270068</v>
      </c>
      <c r="N613" s="1">
        <f t="shared" si="60"/>
        <v>85.999999999999304</v>
      </c>
      <c r="O613" s="128">
        <f t="shared" si="59"/>
        <v>1.6279069767442795</v>
      </c>
    </row>
    <row r="614" spans="10:15" x14ac:dyDescent="0.2">
      <c r="J614" s="128">
        <f t="shared" si="55"/>
        <v>2.7281867372634943</v>
      </c>
      <c r="K614" s="128">
        <f t="shared" si="56"/>
        <v>4.792011667035271</v>
      </c>
      <c r="L614" s="128">
        <f t="shared" si="57"/>
        <v>6.1397063945653034</v>
      </c>
      <c r="M614" s="128">
        <f t="shared" si="58"/>
        <v>8.3915101541910104</v>
      </c>
      <c r="N614" s="1">
        <f t="shared" si="60"/>
        <v>86.099999999999298</v>
      </c>
      <c r="O614" s="128">
        <f t="shared" si="59"/>
        <v>1.614401858304392</v>
      </c>
    </row>
    <row r="615" spans="10:15" x14ac:dyDescent="0.2">
      <c r="J615" s="128">
        <f t="shared" si="55"/>
        <v>2.7373731237882324</v>
      </c>
      <c r="K615" s="128">
        <f t="shared" si="56"/>
        <v>4.8030092087175271</v>
      </c>
      <c r="L615" s="128">
        <f t="shared" si="57"/>
        <v>6.1514398847033416</v>
      </c>
      <c r="M615" s="128">
        <f t="shared" si="58"/>
        <v>8.4040887270083697</v>
      </c>
      <c r="N615" s="1">
        <f t="shared" si="60"/>
        <v>86.199999999999292</v>
      </c>
      <c r="O615" s="128">
        <f t="shared" si="59"/>
        <v>1.6009280742460348</v>
      </c>
    </row>
    <row r="616" spans="10:15" x14ac:dyDescent="0.2">
      <c r="J616" s="128">
        <f t="shared" si="55"/>
        <v>2.7465770168861288</v>
      </c>
      <c r="K616" s="128">
        <f t="shared" si="56"/>
        <v>4.8140139967138564</v>
      </c>
      <c r="L616" s="128">
        <f t="shared" si="57"/>
        <v>6.163175602589229</v>
      </c>
      <c r="M616" s="128">
        <f t="shared" si="58"/>
        <v>8.4166631886771022</v>
      </c>
      <c r="N616" s="1">
        <f t="shared" si="60"/>
        <v>86.299999999999287</v>
      </c>
      <c r="O616" s="128">
        <f t="shared" si="59"/>
        <v>1.5874855156432019</v>
      </c>
    </row>
    <row r="617" spans="10:15" x14ac:dyDescent="0.2">
      <c r="J617" s="128">
        <f t="shared" si="55"/>
        <v>2.7557984498465045</v>
      </c>
      <c r="K617" s="128">
        <f t="shared" si="56"/>
        <v>4.8250260297579501</v>
      </c>
      <c r="L617" s="128">
        <f t="shared" si="57"/>
        <v>6.1749135428555855</v>
      </c>
      <c r="M617" s="128">
        <f t="shared" si="58"/>
        <v>8.4292335374173391</v>
      </c>
      <c r="N617" s="1">
        <f t="shared" si="60"/>
        <v>86.399999999999281</v>
      </c>
      <c r="O617" s="128">
        <f t="shared" si="59"/>
        <v>1.5740740740741703</v>
      </c>
    </row>
    <row r="618" spans="10:15" x14ac:dyDescent="0.2">
      <c r="J618" s="128">
        <f t="shared" si="55"/>
        <v>2.7650374561091517</v>
      </c>
      <c r="K618" s="128">
        <f t="shared" si="56"/>
        <v>4.8360453066126166</v>
      </c>
      <c r="L618" s="128">
        <f t="shared" si="57"/>
        <v>6.186653700160103</v>
      </c>
      <c r="M618" s="128">
        <f t="shared" si="58"/>
        <v>8.4417997714711461</v>
      </c>
      <c r="N618" s="1">
        <f t="shared" si="60"/>
        <v>86.499999999999275</v>
      </c>
      <c r="O618" s="128">
        <f t="shared" si="59"/>
        <v>1.5606936416185935</v>
      </c>
    </row>
    <row r="619" spans="10:15" x14ac:dyDescent="0.2">
      <c r="J619" s="128">
        <f t="shared" si="55"/>
        <v>2.7742940692646982</v>
      </c>
      <c r="K619" s="128">
        <f t="shared" si="56"/>
        <v>4.847071826069639</v>
      </c>
      <c r="L619" s="128">
        <f t="shared" si="57"/>
        <v>6.1983960691853976</v>
      </c>
      <c r="M619" s="128">
        <f t="shared" si="58"/>
        <v>8.4543618891024064</v>
      </c>
      <c r="N619" s="1">
        <f t="shared" si="60"/>
        <v>86.59999999999927</v>
      </c>
      <c r="O619" s="128">
        <f t="shared" si="59"/>
        <v>1.5473441108546009</v>
      </c>
    </row>
    <row r="620" spans="10:15" x14ac:dyDescent="0.2">
      <c r="J620" s="128">
        <f t="shared" si="55"/>
        <v>2.783568323054979</v>
      </c>
      <c r="K620" s="128">
        <f t="shared" si="56"/>
        <v>4.8581055869496499</v>
      </c>
      <c r="L620" s="128">
        <f t="shared" si="57"/>
        <v>6.2101406446388827</v>
      </c>
      <c r="M620" s="128">
        <f t="shared" si="58"/>
        <v>8.4669198885966814</v>
      </c>
      <c r="N620" s="1">
        <f t="shared" si="60"/>
        <v>86.699999999999264</v>
      </c>
      <c r="O620" s="128">
        <f t="shared" si="59"/>
        <v>1.5340253748559221</v>
      </c>
    </row>
    <row r="621" spans="10:15" x14ac:dyDescent="0.2">
      <c r="J621" s="128">
        <f t="shared" si="55"/>
        <v>2.7928602513733991</v>
      </c>
      <c r="K621" s="128">
        <f t="shared" si="56"/>
        <v>4.8691465881019722</v>
      </c>
      <c r="L621" s="128">
        <f t="shared" si="57"/>
        <v>6.2218874212526023</v>
      </c>
      <c r="M621" s="128">
        <f t="shared" si="58"/>
        <v>8.4794737682610499</v>
      </c>
      <c r="N621" s="1">
        <f t="shared" si="60"/>
        <v>86.799999999999258</v>
      </c>
      <c r="O621" s="128">
        <f t="shared" si="59"/>
        <v>1.520737327189039</v>
      </c>
    </row>
    <row r="622" spans="10:15" x14ac:dyDescent="0.2">
      <c r="J622" s="128">
        <f t="shared" si="55"/>
        <v>2.8021698882653152</v>
      </c>
      <c r="K622" s="128">
        <f t="shared" si="56"/>
        <v>4.8801948284045</v>
      </c>
      <c r="L622" s="128">
        <f t="shared" si="57"/>
        <v>6.2336363937831107</v>
      </c>
      <c r="M622" s="128">
        <f t="shared" si="58"/>
        <v>8.4920235264240027</v>
      </c>
      <c r="N622" s="1">
        <f t="shared" si="60"/>
        <v>86.899999999999253</v>
      </c>
      <c r="O622" s="128">
        <f t="shared" si="59"/>
        <v>1.5074798619103404</v>
      </c>
    </row>
    <row r="623" spans="10:15" x14ac:dyDescent="0.2">
      <c r="J623" s="128">
        <f t="shared" si="55"/>
        <v>2.8114972679284058</v>
      </c>
      <c r="K623" s="128">
        <f t="shared" si="56"/>
        <v>4.8912503067635571</v>
      </c>
      <c r="L623" s="128">
        <f t="shared" si="57"/>
        <v>6.2453875570113224</v>
      </c>
      <c r="M623" s="128">
        <f t="shared" si="58"/>
        <v>8.504569161435267</v>
      </c>
      <c r="N623" s="1">
        <f t="shared" si="60"/>
        <v>86.999999999999247</v>
      </c>
      <c r="O623" s="128">
        <f t="shared" si="59"/>
        <v>1.4942528735633172</v>
      </c>
    </row>
    <row r="624" spans="10:15" x14ac:dyDescent="0.2">
      <c r="J624" s="128">
        <f t="shared" si="55"/>
        <v>2.8208424247130575</v>
      </c>
      <c r="K624" s="128">
        <f t="shared" si="56"/>
        <v>4.9023130221137556</v>
      </c>
      <c r="L624" s="128">
        <f t="shared" si="57"/>
        <v>6.2571409057423626</v>
      </c>
      <c r="M624" s="128">
        <f t="shared" si="58"/>
        <v>8.5171106716656997</v>
      </c>
      <c r="N624" s="1">
        <f t="shared" si="60"/>
        <v>87.099999999999241</v>
      </c>
      <c r="O624" s="128">
        <f t="shared" si="59"/>
        <v>1.4810562571757604</v>
      </c>
    </row>
    <row r="625" spans="10:15" x14ac:dyDescent="0.2">
      <c r="J625" s="128">
        <f t="shared" si="55"/>
        <v>2.830205393122748</v>
      </c>
      <c r="K625" s="128">
        <f t="shared" si="56"/>
        <v>4.9133829734178764</v>
      </c>
      <c r="L625" s="128">
        <f t="shared" si="57"/>
        <v>6.2688964348054528</v>
      </c>
      <c r="M625" s="128">
        <f t="shared" si="58"/>
        <v>8.5296480555071401</v>
      </c>
      <c r="N625" s="1">
        <f t="shared" si="60"/>
        <v>87.199999999999235</v>
      </c>
      <c r="O625" s="128">
        <f t="shared" si="59"/>
        <v>1.4678899082569821</v>
      </c>
    </row>
    <row r="626" spans="10:15" x14ac:dyDescent="0.2">
      <c r="J626" s="128">
        <f t="shared" si="55"/>
        <v>2.8395862078144334</v>
      </c>
      <c r="K626" s="128">
        <f t="shared" si="56"/>
        <v>4.9244601596667232</v>
      </c>
      <c r="L626" s="128">
        <f t="shared" si="57"/>
        <v>6.28065413905375</v>
      </c>
      <c r="M626" s="128">
        <f t="shared" si="58"/>
        <v>8.5421813113722784</v>
      </c>
      <c r="N626" s="1">
        <f t="shared" si="60"/>
        <v>87.29999999999923</v>
      </c>
      <c r="O626" s="128">
        <f t="shared" si="59"/>
        <v>1.4547537227950613</v>
      </c>
    </row>
    <row r="627" spans="10:15" x14ac:dyDescent="0.2">
      <c r="J627" s="128">
        <f t="shared" si="55"/>
        <v>2.8489849035989399</v>
      </c>
      <c r="K627" s="128">
        <f t="shared" si="56"/>
        <v>4.9355445798789965</v>
      </c>
      <c r="L627" s="128">
        <f t="shared" si="57"/>
        <v>6.2924140133642208</v>
      </c>
      <c r="M627" s="128">
        <f t="shared" si="58"/>
        <v>8.5547104376945171</v>
      </c>
      <c r="N627" s="1">
        <f t="shared" si="60"/>
        <v>87.399999999999224</v>
      </c>
      <c r="O627" s="128">
        <f t="shared" si="59"/>
        <v>1.4416475972541054</v>
      </c>
    </row>
    <row r="628" spans="10:15" x14ac:dyDescent="0.2">
      <c r="J628" s="128">
        <f t="shared" si="55"/>
        <v>2.8584015154413569</v>
      </c>
      <c r="K628" s="128">
        <f t="shared" si="56"/>
        <v>4.9466362331011569</v>
      </c>
      <c r="L628" s="128">
        <f t="shared" si="57"/>
        <v>6.3041760526375006</v>
      </c>
      <c r="M628" s="128">
        <f t="shared" si="58"/>
        <v>8.5672354329278377</v>
      </c>
      <c r="N628" s="1">
        <f t="shared" si="60"/>
        <v>87.499999999999218</v>
      </c>
      <c r="O628" s="128">
        <f t="shared" si="59"/>
        <v>1.4285714285715301</v>
      </c>
    </row>
    <row r="629" spans="10:15" x14ac:dyDescent="0.2">
      <c r="J629" s="128">
        <f t="shared" si="55"/>
        <v>2.8678360784614392</v>
      </c>
      <c r="K629" s="128">
        <f t="shared" si="56"/>
        <v>4.9577351184073049</v>
      </c>
      <c r="L629" s="128">
        <f t="shared" si="57"/>
        <v>6.3159402517977599</v>
      </c>
      <c r="M629" s="128">
        <f t="shared" si="58"/>
        <v>8.579756295546682</v>
      </c>
      <c r="N629" s="1">
        <f t="shared" si="60"/>
        <v>87.599999999999213</v>
      </c>
      <c r="O629" s="128">
        <f t="shared" si="59"/>
        <v>1.4155251141553542</v>
      </c>
    </row>
    <row r="630" spans="10:15" x14ac:dyDescent="0.2">
      <c r="J630" s="128">
        <f t="shared" si="55"/>
        <v>2.8772886279340097</v>
      </c>
      <c r="K630" s="128">
        <f t="shared" si="56"/>
        <v>4.9688412348990489</v>
      </c>
      <c r="L630" s="128">
        <f t="shared" si="57"/>
        <v>6.3277066057925815</v>
      </c>
      <c r="M630" s="128">
        <f t="shared" si="58"/>
        <v>8.5922730240458041</v>
      </c>
      <c r="N630" s="1">
        <f t="shared" si="60"/>
        <v>87.699999999999207</v>
      </c>
      <c r="O630" s="128">
        <f t="shared" si="59"/>
        <v>1.4025085518815175</v>
      </c>
    </row>
    <row r="631" spans="10:15" x14ac:dyDescent="0.2">
      <c r="J631" s="128">
        <f t="shared" si="55"/>
        <v>2.8867591992893593</v>
      </c>
      <c r="K631" s="128">
        <f t="shared" si="56"/>
        <v>4.9799545817053668</v>
      </c>
      <c r="L631" s="128">
        <f t="shared" si="57"/>
        <v>6.3394751095928044</v>
      </c>
      <c r="M631" s="128">
        <f t="shared" si="58"/>
        <v>8.604785616940152</v>
      </c>
      <c r="N631" s="1">
        <f t="shared" si="60"/>
        <v>87.799999999999201</v>
      </c>
      <c r="O631" s="128">
        <f t="shared" si="59"/>
        <v>1.3895216400912194</v>
      </c>
    </row>
    <row r="632" spans="10:15" x14ac:dyDescent="0.2">
      <c r="J632" s="128">
        <f t="shared" si="55"/>
        <v>2.8962478281136601</v>
      </c>
      <c r="K632" s="128">
        <f t="shared" si="56"/>
        <v>4.9910751579824897</v>
      </c>
      <c r="L632" s="128">
        <f t="shared" si="57"/>
        <v>6.351245758192408</v>
      </c>
      <c r="M632" s="128">
        <f t="shared" si="58"/>
        <v>8.6172940727647322</v>
      </c>
      <c r="N632" s="1">
        <f t="shared" si="60"/>
        <v>87.899999999999196</v>
      </c>
      <c r="O632" s="128">
        <f t="shared" si="59"/>
        <v>1.3765642775882725</v>
      </c>
    </row>
    <row r="633" spans="10:15" x14ac:dyDescent="0.2">
      <c r="J633" s="128">
        <f t="shared" si="55"/>
        <v>2.9057545501493776</v>
      </c>
      <c r="K633" s="128">
        <f t="shared" si="56"/>
        <v>5.0022029629137732</v>
      </c>
      <c r="L633" s="128">
        <f t="shared" si="57"/>
        <v>6.3630185466083793</v>
      </c>
      <c r="M633" s="128">
        <f t="shared" si="58"/>
        <v>8.6297983900744875</v>
      </c>
      <c r="N633" s="1">
        <f t="shared" si="60"/>
        <v>87.99999999999919</v>
      </c>
      <c r="O633" s="128">
        <f t="shared" si="59"/>
        <v>1.3636363636364681</v>
      </c>
    </row>
    <row r="634" spans="10:15" x14ac:dyDescent="0.2">
      <c r="J634" s="128">
        <f t="shared" si="55"/>
        <v>2.9152794012956891</v>
      </c>
      <c r="K634" s="128">
        <f t="shared" si="56"/>
        <v>5.0133379957095698</v>
      </c>
      <c r="L634" s="128">
        <f t="shared" si="57"/>
        <v>6.3747934698805757</v>
      </c>
      <c r="M634" s="128">
        <f t="shared" si="58"/>
        <v>8.6422985674441613</v>
      </c>
      <c r="N634" s="1">
        <f t="shared" si="60"/>
        <v>88.099999999999184</v>
      </c>
      <c r="O634" s="128">
        <f t="shared" si="59"/>
        <v>1.3507377979569721</v>
      </c>
    </row>
    <row r="635" spans="10:15" x14ac:dyDescent="0.2">
      <c r="J635" s="128">
        <f t="shared" si="55"/>
        <v>2.9248224176088962</v>
      </c>
      <c r="K635" s="128">
        <f t="shared" si="56"/>
        <v>5.0244802556071058</v>
      </c>
      <c r="L635" s="128">
        <f t="shared" si="57"/>
        <v>6.3865705230716028</v>
      </c>
      <c r="M635" s="128">
        <f t="shared" si="58"/>
        <v>8.6547946034681829</v>
      </c>
      <c r="N635" s="1">
        <f t="shared" si="60"/>
        <v>88.199999999999179</v>
      </c>
      <c r="O635" s="128">
        <f t="shared" si="59"/>
        <v>1.3378684807257297</v>
      </c>
    </row>
    <row r="636" spans="10:15" x14ac:dyDescent="0.2">
      <c r="J636" s="128">
        <f t="shared" si="55"/>
        <v>2.9343836353028609</v>
      </c>
      <c r="K636" s="128">
        <f t="shared" si="56"/>
        <v>5.0356297418703573</v>
      </c>
      <c r="L636" s="128">
        <f t="shared" si="57"/>
        <v>6.398349701266679</v>
      </c>
      <c r="M636" s="128">
        <f t="shared" si="58"/>
        <v>8.6672864967605303</v>
      </c>
      <c r="N636" s="1">
        <f t="shared" si="60"/>
        <v>88.299999999999173</v>
      </c>
      <c r="O636" s="128">
        <f t="shared" si="59"/>
        <v>1.3250283125708879</v>
      </c>
    </row>
    <row r="637" spans="10:15" x14ac:dyDescent="0.2">
      <c r="J637" s="128">
        <f t="shared" si="55"/>
        <v>2.9439630907494201</v>
      </c>
      <c r="K637" s="128">
        <f t="shared" si="56"/>
        <v>5.0467864537899265</v>
      </c>
      <c r="L637" s="128">
        <f t="shared" si="57"/>
        <v>6.4101309995735143</v>
      </c>
      <c r="M637" s="128">
        <f t="shared" si="58"/>
        <v>8.6797742459546097</v>
      </c>
      <c r="N637" s="1">
        <f t="shared" si="60"/>
        <v>88.399999999999167</v>
      </c>
      <c r="O637" s="128">
        <f t="shared" si="59"/>
        <v>1.312217194570243</v>
      </c>
    </row>
    <row r="638" spans="10:15" x14ac:dyDescent="0.2">
      <c r="J638" s="128">
        <f t="shared" si="55"/>
        <v>2.9535608204788226</v>
      </c>
      <c r="K638" s="128">
        <f t="shared" si="56"/>
        <v>5.0579503906829215</v>
      </c>
      <c r="L638" s="128">
        <f t="shared" si="57"/>
        <v>6.4219144131221757</v>
      </c>
      <c r="M638" s="128">
        <f t="shared" si="58"/>
        <v>8.6922578497031378</v>
      </c>
      <c r="N638" s="1">
        <f t="shared" si="60"/>
        <v>88.499999999999162</v>
      </c>
      <c r="O638" s="128">
        <f t="shared" si="59"/>
        <v>1.2994350282486948</v>
      </c>
    </row>
    <row r="639" spans="10:15" x14ac:dyDescent="0.2">
      <c r="J639" s="128">
        <f t="shared" si="55"/>
        <v>2.963176861180163</v>
      </c>
      <c r="K639" s="128">
        <f t="shared" si="56"/>
        <v>5.0691215518928345</v>
      </c>
      <c r="L639" s="128">
        <f t="shared" si="57"/>
        <v>6.433699937064973</v>
      </c>
      <c r="M639" s="128">
        <f t="shared" si="58"/>
        <v>8.7047373066780125</v>
      </c>
      <c r="N639" s="1">
        <f t="shared" si="60"/>
        <v>88.599999999999156</v>
      </c>
      <c r="O639" s="128">
        <f t="shared" si="59"/>
        <v>1.2866817155757282</v>
      </c>
    </row>
    <row r="640" spans="10:15" x14ac:dyDescent="0.2">
      <c r="J640" s="128">
        <f t="shared" si="55"/>
        <v>2.9728112497018175</v>
      </c>
      <c r="K640" s="128">
        <f t="shared" si="56"/>
        <v>5.0802999367894186</v>
      </c>
      <c r="L640" s="128">
        <f t="shared" si="57"/>
        <v>6.4454875665763121</v>
      </c>
      <c r="M640" s="128">
        <f t="shared" si="58"/>
        <v>8.717212615570185</v>
      </c>
      <c r="N640" s="1">
        <f t="shared" si="60"/>
        <v>88.69999999999915</v>
      </c>
      <c r="O640" s="128">
        <f t="shared" si="59"/>
        <v>1.2739571589629044</v>
      </c>
    </row>
    <row r="641" spans="10:15" x14ac:dyDescent="0.2">
      <c r="J641" s="128">
        <f t="shared" si="55"/>
        <v>2.9824640230518913</v>
      </c>
      <c r="K641" s="128">
        <f t="shared" si="56"/>
        <v>5.0914855447685774</v>
      </c>
      <c r="L641" s="128">
        <f t="shared" si="57"/>
        <v>6.4572772968525998</v>
      </c>
      <c r="M641" s="128">
        <f t="shared" si="58"/>
        <v>8.7296837750895566</v>
      </c>
      <c r="N641" s="1">
        <f t="shared" si="60"/>
        <v>88.799999999999145</v>
      </c>
      <c r="O641" s="128">
        <f t="shared" si="59"/>
        <v>1.2612612612613692</v>
      </c>
    </row>
    <row r="642" spans="10:15" x14ac:dyDescent="0.2">
      <c r="J642" s="128">
        <f t="shared" si="55"/>
        <v>2.9921352183986527</v>
      </c>
      <c r="K642" s="128">
        <f t="shared" si="56"/>
        <v>5.1026783752522302</v>
      </c>
      <c r="L642" s="128">
        <f t="shared" si="57"/>
        <v>6.4690691231120905</v>
      </c>
      <c r="M642" s="128">
        <f t="shared" si="58"/>
        <v>8.7421507839648367</v>
      </c>
      <c r="N642" s="1">
        <f t="shared" si="60"/>
        <v>88.899999999999139</v>
      </c>
      <c r="O642" s="128">
        <f t="shared" si="59"/>
        <v>1.2485939257593888</v>
      </c>
    </row>
    <row r="643" spans="10:15" x14ac:dyDescent="0.2">
      <c r="J643" s="128">
        <f t="shared" ref="J643:J706" si="61">IF(D$5&gt;0.2*($O643),(D$5-0.2*($O643))^2/(D$5+0.8*($O643)),0)</f>
        <v>3.0018248730709951</v>
      </c>
      <c r="K643" s="128">
        <f t="shared" ref="K643:K706" si="62">IF(E$5&gt;0.2*($O643),(E$5-0.2*($O643))^2/(E$5+0.8*($O643)),0)</f>
        <v>5.1138784276882152</v>
      </c>
      <c r="L643" s="128">
        <f t="shared" ref="L643:L706" si="63">IF(F$5&gt;0.2*($O643),(F$5-0.2*($O643))^2/(F$5+0.8*($O643)),0)</f>
        <v>6.4808630405947865</v>
      </c>
      <c r="M643" s="128">
        <f t="shared" ref="M643:M706" si="64">IF(G$5&gt;0.2*($O643),(G$5-0.2*($O643))^2/(G$5+0.8*($O643)),0)</f>
        <v>8.7546136409434432</v>
      </c>
      <c r="N643" s="1">
        <f t="shared" si="60"/>
        <v>88.999999999999133</v>
      </c>
      <c r="O643" s="128">
        <f t="shared" ref="O643:O706" si="65">IF(N643&gt;0,1000/N643-10,1000)</f>
        <v>1.2359550561798844</v>
      </c>
    </row>
    <row r="644" spans="10:15" x14ac:dyDescent="0.2">
      <c r="J644" s="128">
        <f t="shared" si="61"/>
        <v>3.0115330245588798</v>
      </c>
      <c r="K644" s="128">
        <f t="shared" si="62"/>
        <v>5.1250857015501525</v>
      </c>
      <c r="L644" s="128">
        <f t="shared" si="63"/>
        <v>6.4926590445623003</v>
      </c>
      <c r="M644" s="128">
        <f t="shared" si="64"/>
        <v>8.7670723447913677</v>
      </c>
      <c r="N644" s="1">
        <f t="shared" ref="N644:N707" si="66">N643+0.1</f>
        <v>89.099999999999127</v>
      </c>
      <c r="O644" s="128">
        <f t="shared" si="65"/>
        <v>1.2233445566780006</v>
      </c>
    </row>
    <row r="645" spans="10:15" x14ac:dyDescent="0.2">
      <c r="J645" s="128">
        <f t="shared" si="61"/>
        <v>3.021259710513799</v>
      </c>
      <c r="K645" s="128">
        <f t="shared" si="62"/>
        <v>5.1363001963373467</v>
      </c>
      <c r="L645" s="128">
        <f t="shared" si="63"/>
        <v>6.5044571302977507</v>
      </c>
      <c r="M645" s="128">
        <f t="shared" si="64"/>
        <v>8.7795268942930722</v>
      </c>
      <c r="N645" s="1">
        <f t="shared" si="66"/>
        <v>89.199999999999122</v>
      </c>
      <c r="O645" s="128">
        <f t="shared" si="65"/>
        <v>1.2107623318386747</v>
      </c>
    </row>
    <row r="646" spans="10:15" x14ac:dyDescent="0.2">
      <c r="J646" s="128">
        <f t="shared" si="61"/>
        <v>3.0310049687492269</v>
      </c>
      <c r="K646" s="128">
        <f t="shared" si="62"/>
        <v>5.1475219115746533</v>
      </c>
      <c r="L646" s="128">
        <f t="shared" si="63"/>
        <v>6.5162572931056175</v>
      </c>
      <c r="M646" s="128">
        <f t="shared" si="64"/>
        <v>8.7919772882513509</v>
      </c>
      <c r="N646" s="1">
        <f t="shared" si="66"/>
        <v>89.299999999999116</v>
      </c>
      <c r="O646" s="128">
        <f t="shared" si="65"/>
        <v>1.1982082866742427</v>
      </c>
    </row>
    <row r="647" spans="10:15" x14ac:dyDescent="0.2">
      <c r="J647" s="128">
        <f t="shared" si="61"/>
        <v>3.0407688372410933</v>
      </c>
      <c r="K647" s="128">
        <f t="shared" si="62"/>
        <v>5.1587508468123797</v>
      </c>
      <c r="L647" s="128">
        <f t="shared" si="63"/>
        <v>6.5280595283116467</v>
      </c>
      <c r="M647" s="128">
        <f t="shared" si="64"/>
        <v>8.8044235254872394</v>
      </c>
      <c r="N647" s="1">
        <f t="shared" si="66"/>
        <v>89.39999999999911</v>
      </c>
      <c r="O647" s="128">
        <f t="shared" si="65"/>
        <v>1.185682326622036</v>
      </c>
    </row>
    <row r="648" spans="10:15" x14ac:dyDescent="0.2">
      <c r="J648" s="128">
        <f t="shared" si="61"/>
        <v>3.0505513541282467</v>
      </c>
      <c r="K648" s="128">
        <f t="shared" si="62"/>
        <v>5.1699870016261649</v>
      </c>
      <c r="L648" s="128">
        <f t="shared" si="63"/>
        <v>6.5398638312627204</v>
      </c>
      <c r="M648" s="128">
        <f t="shared" si="64"/>
        <v>8.8168656048398866</v>
      </c>
      <c r="N648" s="1">
        <f t="shared" si="66"/>
        <v>89.499999999999105</v>
      </c>
      <c r="O648" s="128">
        <f t="shared" si="65"/>
        <v>1.1731843575420111</v>
      </c>
    </row>
    <row r="649" spans="10:15" x14ac:dyDescent="0.2">
      <c r="J649" s="128">
        <f t="shared" si="61"/>
        <v>3.0603525577129211</v>
      </c>
      <c r="K649" s="128">
        <f t="shared" si="62"/>
        <v>5.1812303756168641</v>
      </c>
      <c r="L649" s="128">
        <f t="shared" si="63"/>
        <v>6.5516701973267342</v>
      </c>
      <c r="M649" s="128">
        <f t="shared" si="64"/>
        <v>8.8293035251664325</v>
      </c>
      <c r="N649" s="1">
        <f t="shared" si="66"/>
        <v>89.599999999999099</v>
      </c>
      <c r="O649" s="128">
        <f t="shared" si="65"/>
        <v>1.1607142857143984</v>
      </c>
    </row>
    <row r="650" spans="10:15" x14ac:dyDescent="0.2">
      <c r="J650" s="128">
        <f t="shared" si="61"/>
        <v>3.0701724864612192</v>
      </c>
      <c r="K650" s="128">
        <f t="shared" si="62"/>
        <v>5.1924809684104414</v>
      </c>
      <c r="L650" s="128">
        <f t="shared" si="63"/>
        <v>6.5634786218924948</v>
      </c>
      <c r="M650" s="128">
        <f t="shared" si="64"/>
        <v>8.8417372853419032</v>
      </c>
      <c r="N650" s="1">
        <f t="shared" si="66"/>
        <v>89.699999999999093</v>
      </c>
      <c r="O650" s="128">
        <f t="shared" si="65"/>
        <v>1.148272017837348</v>
      </c>
    </row>
    <row r="651" spans="10:15" x14ac:dyDescent="0.2">
      <c r="J651" s="128">
        <f t="shared" si="61"/>
        <v>3.0800111790035842</v>
      </c>
      <c r="K651" s="128">
        <f t="shared" si="62"/>
        <v>5.2037387796578578</v>
      </c>
      <c r="L651" s="128">
        <f t="shared" si="63"/>
        <v>6.5752891003695817</v>
      </c>
      <c r="M651" s="128">
        <f t="shared" si="64"/>
        <v>8.8541668842591061</v>
      </c>
      <c r="N651" s="1">
        <f t="shared" si="66"/>
        <v>89.799999999999088</v>
      </c>
      <c r="O651" s="128">
        <f t="shared" si="65"/>
        <v>1.1358574610246119</v>
      </c>
    </row>
    <row r="652" spans="10:15" x14ac:dyDescent="0.2">
      <c r="J652" s="128">
        <f t="shared" si="61"/>
        <v>3.0898686741352832</v>
      </c>
      <c r="K652" s="128">
        <f t="shared" si="62"/>
        <v>5.2150038090349593</v>
      </c>
      <c r="L652" s="128">
        <f t="shared" si="63"/>
        <v>6.5871016281882566</v>
      </c>
      <c r="M652" s="128">
        <f t="shared" si="64"/>
        <v>8.8665923208284987</v>
      </c>
      <c r="N652" s="1">
        <f t="shared" si="66"/>
        <v>89.899999999999082</v>
      </c>
      <c r="O652" s="128">
        <f t="shared" si="65"/>
        <v>1.1234705228032276</v>
      </c>
    </row>
    <row r="653" spans="10:15" x14ac:dyDescent="0.2">
      <c r="J653" s="128">
        <f t="shared" si="61"/>
        <v>3.0997450108168954</v>
      </c>
      <c r="K653" s="128">
        <f t="shared" si="62"/>
        <v>5.2262760562423702</v>
      </c>
      <c r="L653" s="128">
        <f t="shared" si="63"/>
        <v>6.5989162007993345</v>
      </c>
      <c r="M653" s="128">
        <f t="shared" si="64"/>
        <v>8.8790135939780903</v>
      </c>
      <c r="N653" s="1">
        <f t="shared" si="66"/>
        <v>89.999999999999076</v>
      </c>
      <c r="O653" s="128">
        <f t="shared" si="65"/>
        <v>1.1111111111112244</v>
      </c>
    </row>
    <row r="654" spans="10:15" x14ac:dyDescent="0.2">
      <c r="J654" s="128">
        <f t="shared" si="61"/>
        <v>3.1096402281748019</v>
      </c>
      <c r="K654" s="128">
        <f t="shared" si="62"/>
        <v>5.2375555210053761</v>
      </c>
      <c r="L654" s="128">
        <f t="shared" si="63"/>
        <v>6.6107328136740628</v>
      </c>
      <c r="M654" s="128">
        <f t="shared" si="64"/>
        <v>8.8914307026533255</v>
      </c>
      <c r="N654" s="1">
        <f t="shared" si="66"/>
        <v>90.099999999999071</v>
      </c>
      <c r="O654" s="128">
        <f t="shared" si="65"/>
        <v>1.0987791342953415</v>
      </c>
    </row>
    <row r="655" spans="10:15" x14ac:dyDescent="0.2">
      <c r="J655" s="128">
        <f t="shared" si="61"/>
        <v>3.1195543655016751</v>
      </c>
      <c r="K655" s="128">
        <f t="shared" si="62"/>
        <v>5.2488422030738313</v>
      </c>
      <c r="L655" s="128">
        <f t="shared" si="63"/>
        <v>6.6225514623040294</v>
      </c>
      <c r="M655" s="128">
        <f t="shared" si="64"/>
        <v>8.9038436458169752</v>
      </c>
      <c r="N655" s="1">
        <f t="shared" si="66"/>
        <v>90.199999999999065</v>
      </c>
      <c r="O655" s="128">
        <f t="shared" si="65"/>
        <v>1.0864745011087624</v>
      </c>
    </row>
    <row r="656" spans="10:15" x14ac:dyDescent="0.2">
      <c r="J656" s="128">
        <f t="shared" si="61"/>
        <v>3.1294874622569844</v>
      </c>
      <c r="K656" s="128">
        <f t="shared" si="62"/>
        <v>5.2601361022220336</v>
      </c>
      <c r="L656" s="128">
        <f t="shared" si="63"/>
        <v>6.6343721422010269</v>
      </c>
      <c r="M656" s="128">
        <f t="shared" si="64"/>
        <v>8.9162524224490323</v>
      </c>
      <c r="N656" s="1">
        <f t="shared" si="66"/>
        <v>90.299999999999059</v>
      </c>
      <c r="O656" s="128">
        <f t="shared" si="65"/>
        <v>1.0741971207088632</v>
      </c>
    </row>
    <row r="657" spans="10:15" x14ac:dyDescent="0.2">
      <c r="J657" s="128">
        <f t="shared" si="61"/>
        <v>3.1394395580674836</v>
      </c>
      <c r="K657" s="128">
        <f t="shared" si="62"/>
        <v>5.2714372182486278</v>
      </c>
      <c r="L657" s="128">
        <f t="shared" si="63"/>
        <v>6.6461948488969584</v>
      </c>
      <c r="M657" s="128">
        <f t="shared" si="64"/>
        <v>8.9286570315465923</v>
      </c>
      <c r="N657" s="1">
        <f t="shared" si="66"/>
        <v>90.399999999999054</v>
      </c>
      <c r="O657" s="128">
        <f t="shared" si="65"/>
        <v>1.0619469026549826</v>
      </c>
    </row>
    <row r="658" spans="10:15" x14ac:dyDescent="0.2">
      <c r="J658" s="128">
        <f t="shared" si="61"/>
        <v>3.1494106927277321</v>
      </c>
      <c r="K658" s="128">
        <f t="shared" si="62"/>
        <v>5.2827455509765064</v>
      </c>
      <c r="L658" s="128">
        <f t="shared" si="63"/>
        <v>6.6580195779437208</v>
      </c>
      <c r="M658" s="128">
        <f t="shared" si="64"/>
        <v>8.9410574721237595</v>
      </c>
      <c r="N658" s="1">
        <f t="shared" si="66"/>
        <v>90.499999999999048</v>
      </c>
      <c r="O658" s="128">
        <f t="shared" si="65"/>
        <v>1.049723756906193</v>
      </c>
    </row>
    <row r="659" spans="10:15" x14ac:dyDescent="0.2">
      <c r="J659" s="128">
        <f t="shared" si="61"/>
        <v>3.1594009062005917</v>
      </c>
      <c r="K659" s="128">
        <f t="shared" si="62"/>
        <v>5.2940611002526818</v>
      </c>
      <c r="L659" s="128">
        <f t="shared" si="63"/>
        <v>6.6698463249130828</v>
      </c>
      <c r="M659" s="128">
        <f t="shared" si="64"/>
        <v>8.9534537432115222</v>
      </c>
      <c r="N659" s="1">
        <f t="shared" si="66"/>
        <v>90.599999999999042</v>
      </c>
      <c r="O659" s="128">
        <f t="shared" si="65"/>
        <v>1.0375275938191013</v>
      </c>
    </row>
    <row r="660" spans="10:15" x14ac:dyDescent="0.2">
      <c r="J660" s="128">
        <f t="shared" si="61"/>
        <v>3.1694102386177452</v>
      </c>
      <c r="K660" s="128">
        <f t="shared" si="62"/>
        <v>5.3053838659482109</v>
      </c>
      <c r="L660" s="128">
        <f t="shared" si="63"/>
        <v>6.681675085396602</v>
      </c>
      <c r="M660" s="128">
        <f t="shared" si="64"/>
        <v>8.9658458438576663</v>
      </c>
      <c r="N660" s="1">
        <f t="shared" si="66"/>
        <v>90.699999999999037</v>
      </c>
      <c r="O660" s="128">
        <f t="shared" si="65"/>
        <v>1.0253583241456514</v>
      </c>
    </row>
    <row r="661" spans="10:15" x14ac:dyDescent="0.2">
      <c r="J661" s="128">
        <f t="shared" si="61"/>
        <v>3.1794387302802098</v>
      </c>
      <c r="K661" s="128">
        <f t="shared" si="62"/>
        <v>5.31671384795807</v>
      </c>
      <c r="L661" s="128">
        <f t="shared" si="63"/>
        <v>6.6935058550054869</v>
      </c>
      <c r="M661" s="128">
        <f t="shared" si="64"/>
        <v>8.9782337731266555</v>
      </c>
      <c r="N661" s="1">
        <f t="shared" si="66"/>
        <v>90.799999999999031</v>
      </c>
      <c r="O661" s="128">
        <f t="shared" si="65"/>
        <v>1.0132158590309537</v>
      </c>
    </row>
    <row r="662" spans="10:15" x14ac:dyDescent="0.2">
      <c r="J662" s="128">
        <f t="shared" si="61"/>
        <v>3.1894864216588577</v>
      </c>
      <c r="K662" s="128">
        <f t="shared" si="62"/>
        <v>5.3280510462010575</v>
      </c>
      <c r="L662" s="128">
        <f t="shared" si="63"/>
        <v>6.7053386293705053</v>
      </c>
      <c r="M662" s="128">
        <f t="shared" si="64"/>
        <v>8.9906175300995255</v>
      </c>
      <c r="N662" s="1">
        <f t="shared" si="66"/>
        <v>90.899999999999025</v>
      </c>
      <c r="O662" s="128">
        <f t="shared" si="65"/>
        <v>1.0011001100111194</v>
      </c>
    </row>
    <row r="663" spans="10:15" x14ac:dyDescent="0.2">
      <c r="J663" s="128">
        <f t="shared" si="61"/>
        <v>3.1995533533949452</v>
      </c>
      <c r="K663" s="128">
        <f t="shared" si="62"/>
        <v>5.3393954606196967</v>
      </c>
      <c r="L663" s="128">
        <f t="shared" si="63"/>
        <v>6.7171734041418736</v>
      </c>
      <c r="M663" s="128">
        <f t="shared" si="64"/>
        <v>9.0029971138737945</v>
      </c>
      <c r="N663" s="1">
        <f t="shared" si="66"/>
        <v>90.999999999999019</v>
      </c>
      <c r="O663" s="128">
        <f t="shared" si="65"/>
        <v>0.98901098901110807</v>
      </c>
    </row>
    <row r="664" spans="10:15" x14ac:dyDescent="0.2">
      <c r="J664" s="128">
        <f t="shared" si="61"/>
        <v>3.209639566300635</v>
      </c>
      <c r="K664" s="128">
        <f t="shared" si="62"/>
        <v>5.3507470911801356</v>
      </c>
      <c r="L664" s="128">
        <f t="shared" si="63"/>
        <v>6.7290101749891589</v>
      </c>
      <c r="M664" s="128">
        <f t="shared" si="64"/>
        <v>9.0153725235633448</v>
      </c>
      <c r="N664" s="1">
        <f t="shared" si="66"/>
        <v>91.099999999999014</v>
      </c>
      <c r="O664" s="128">
        <f t="shared" si="65"/>
        <v>0.976948408342599</v>
      </c>
    </row>
    <row r="665" spans="10:15" x14ac:dyDescent="0.2">
      <c r="J665" s="128">
        <f t="shared" si="61"/>
        <v>3.2197451013595284</v>
      </c>
      <c r="K665" s="128">
        <f t="shared" si="62"/>
        <v>5.3621059378720268</v>
      </c>
      <c r="L665" s="128">
        <f t="shared" si="63"/>
        <v>6.7408489376011431</v>
      </c>
      <c r="M665" s="128">
        <f t="shared" si="64"/>
        <v>9.0277437582983175</v>
      </c>
      <c r="N665" s="1">
        <f t="shared" si="66"/>
        <v>91.199999999999008</v>
      </c>
      <c r="O665" s="128">
        <f t="shared" si="65"/>
        <v>0.96491228070187418</v>
      </c>
    </row>
    <row r="666" spans="10:15" x14ac:dyDescent="0.2">
      <c r="J666" s="128">
        <f t="shared" si="61"/>
        <v>3.2298699997272076</v>
      </c>
      <c r="K666" s="128">
        <f t="shared" si="62"/>
        <v>5.3734720007084587</v>
      </c>
      <c r="L666" s="128">
        <f t="shared" si="63"/>
        <v>6.7526896876857627</v>
      </c>
      <c r="M666" s="128">
        <f t="shared" si="64"/>
        <v>9.0401108172250311</v>
      </c>
      <c r="N666" s="1">
        <f t="shared" si="66"/>
        <v>91.299999999999002</v>
      </c>
      <c r="O666" s="128">
        <f t="shared" si="65"/>
        <v>0.95290251916769897</v>
      </c>
    </row>
    <row r="667" spans="10:15" x14ac:dyDescent="0.2">
      <c r="J667" s="128">
        <f t="shared" si="61"/>
        <v>3.2400143027317663</v>
      </c>
      <c r="K667" s="128">
        <f t="shared" si="62"/>
        <v>5.3848452797258313</v>
      </c>
      <c r="L667" s="128">
        <f t="shared" si="63"/>
        <v>6.7645324209699629</v>
      </c>
      <c r="M667" s="128">
        <f t="shared" si="64"/>
        <v>9.0524736995058586</v>
      </c>
      <c r="N667" s="1">
        <f t="shared" si="66"/>
        <v>91.399999999998997</v>
      </c>
      <c r="O667" s="128">
        <f t="shared" si="65"/>
        <v>0.94091903719924552</v>
      </c>
    </row>
    <row r="668" spans="10:15" x14ac:dyDescent="0.2">
      <c r="J668" s="128">
        <f t="shared" si="61"/>
        <v>3.2501780518743626</v>
      </c>
      <c r="K668" s="128">
        <f t="shared" si="62"/>
        <v>5.3962257749837672</v>
      </c>
      <c r="L668" s="128">
        <f t="shared" si="63"/>
        <v>6.7763771331996168</v>
      </c>
      <c r="M668" s="128">
        <f t="shared" si="64"/>
        <v>9.0648324043191373</v>
      </c>
      <c r="N668" s="1">
        <f t="shared" si="66"/>
        <v>91.499999999998991</v>
      </c>
      <c r="O668" s="128">
        <f t="shared" si="65"/>
        <v>0.92896174863400027</v>
      </c>
    </row>
    <row r="669" spans="10:15" x14ac:dyDescent="0.2">
      <c r="J669" s="128">
        <f t="shared" si="61"/>
        <v>3.2603612888297602</v>
      </c>
      <c r="K669" s="128">
        <f t="shared" si="62"/>
        <v>5.4076134865650127</v>
      </c>
      <c r="L669" s="128">
        <f t="shared" si="63"/>
        <v>6.7882238201394154</v>
      </c>
      <c r="M669" s="128">
        <f t="shared" si="64"/>
        <v>9.077186930859062</v>
      </c>
      <c r="N669" s="1">
        <f t="shared" si="66"/>
        <v>91.599999999998985</v>
      </c>
      <c r="O669" s="128">
        <f t="shared" si="65"/>
        <v>0.91703056768571045</v>
      </c>
    </row>
    <row r="670" spans="10:15" x14ac:dyDescent="0.2">
      <c r="J670" s="128">
        <f t="shared" si="61"/>
        <v>3.2705640554468851</v>
      </c>
      <c r="K670" s="128">
        <f t="shared" si="62"/>
        <v>5.4190084145753392</v>
      </c>
      <c r="L670" s="128">
        <f t="shared" si="63"/>
        <v>6.8000724775727655</v>
      </c>
      <c r="M670" s="128">
        <f t="shared" si="64"/>
        <v>9.0895372783355981</v>
      </c>
      <c r="N670" s="1">
        <f t="shared" si="66"/>
        <v>91.69999999999898</v>
      </c>
      <c r="O670" s="128">
        <f t="shared" si="65"/>
        <v>0.90512540894232352</v>
      </c>
    </row>
    <row r="671" spans="10:15" x14ac:dyDescent="0.2">
      <c r="J671" s="128">
        <f t="shared" si="61"/>
        <v>3.280786393749374</v>
      </c>
      <c r="K671" s="128">
        <f t="shared" si="62"/>
        <v>5.4304105591434491</v>
      </c>
      <c r="L671" s="128">
        <f t="shared" si="63"/>
        <v>6.811923101301689</v>
      </c>
      <c r="M671" s="128">
        <f t="shared" si="64"/>
        <v>9.1018834459743623</v>
      </c>
      <c r="N671" s="1">
        <f t="shared" si="66"/>
        <v>91.799999999998974</v>
      </c>
      <c r="O671" s="128">
        <f t="shared" si="65"/>
        <v>0.89324618736395678</v>
      </c>
    </row>
    <row r="672" spans="10:15" x14ac:dyDescent="0.2">
      <c r="J672" s="128">
        <f t="shared" si="61"/>
        <v>3.2910283459361498</v>
      </c>
      <c r="K672" s="128">
        <f t="shared" si="62"/>
        <v>5.4418199204208824</v>
      </c>
      <c r="L672" s="128">
        <f t="shared" si="63"/>
        <v>6.8237756871467248</v>
      </c>
      <c r="M672" s="128">
        <f t="shared" si="64"/>
        <v>9.1142254330165482</v>
      </c>
      <c r="N672" s="1">
        <f t="shared" si="66"/>
        <v>91.899999999998968</v>
      </c>
      <c r="O672" s="128">
        <f t="shared" si="65"/>
        <v>0.88139281828086169</v>
      </c>
    </row>
    <row r="673" spans="10:15" x14ac:dyDescent="0.2">
      <c r="J673" s="128">
        <f t="shared" si="61"/>
        <v>3.301289954381962</v>
      </c>
      <c r="K673" s="128">
        <f t="shared" si="62"/>
        <v>5.4532364985819077</v>
      </c>
      <c r="L673" s="128">
        <f t="shared" si="63"/>
        <v>6.8356302309468102</v>
      </c>
      <c r="M673" s="128">
        <f t="shared" si="64"/>
        <v>9.1265632387188127</v>
      </c>
      <c r="N673" s="1">
        <f t="shared" si="66"/>
        <v>91.999999999998963</v>
      </c>
      <c r="O673" s="128">
        <f t="shared" si="65"/>
        <v>0.86956521739142723</v>
      </c>
    </row>
    <row r="674" spans="10:15" x14ac:dyDescent="0.2">
      <c r="J674" s="128">
        <f t="shared" si="61"/>
        <v>3.311571261637976</v>
      </c>
      <c r="K674" s="128">
        <f t="shared" si="62"/>
        <v>5.4646602938234476</v>
      </c>
      <c r="L674" s="128">
        <f t="shared" si="63"/>
        <v>6.8474867285592094</v>
      </c>
      <c r="M674" s="128">
        <f t="shared" si="64"/>
        <v>9.1388968623531817</v>
      </c>
      <c r="N674" s="1">
        <f t="shared" si="66"/>
        <v>92.099999999998957</v>
      </c>
      <c r="O674" s="128">
        <f t="shared" si="65"/>
        <v>0.85776330076016727</v>
      </c>
    </row>
    <row r="675" spans="10:15" x14ac:dyDescent="0.2">
      <c r="J675" s="128">
        <f t="shared" si="61"/>
        <v>3.3218723104323344</v>
      </c>
      <c r="K675" s="128">
        <f t="shared" si="62"/>
        <v>5.4760913063649692</v>
      </c>
      <c r="L675" s="128">
        <f t="shared" si="63"/>
        <v>6.8593451758593966</v>
      </c>
      <c r="M675" s="128">
        <f t="shared" si="64"/>
        <v>9.1512263032069558</v>
      </c>
      <c r="N675" s="1">
        <f t="shared" si="66"/>
        <v>92.199999999998951</v>
      </c>
      <c r="O675" s="128">
        <f t="shared" si="65"/>
        <v>0.84598698481574175</v>
      </c>
    </row>
    <row r="676" spans="10:15" x14ac:dyDescent="0.2">
      <c r="J676" s="128">
        <f t="shared" si="61"/>
        <v>3.3321931436707337</v>
      </c>
      <c r="K676" s="128">
        <f t="shared" si="62"/>
        <v>5.4875295364483954</v>
      </c>
      <c r="L676" s="128">
        <f t="shared" si="63"/>
        <v>6.8712055687409537</v>
      </c>
      <c r="M676" s="128">
        <f t="shared" si="64"/>
        <v>9.1635515605826203</v>
      </c>
      <c r="N676" s="1">
        <f t="shared" si="66"/>
        <v>92.299999999998946</v>
      </c>
      <c r="O676" s="128">
        <f t="shared" si="65"/>
        <v>0.83423618634898666</v>
      </c>
    </row>
    <row r="677" spans="10:15" x14ac:dyDescent="0.2">
      <c r="J677" s="128">
        <f t="shared" si="61"/>
        <v>3.3425338044370072</v>
      </c>
      <c r="K677" s="128">
        <f t="shared" si="62"/>
        <v>5.4989749843380196</v>
      </c>
      <c r="L677" s="128">
        <f t="shared" si="63"/>
        <v>6.8830679031154851</v>
      </c>
      <c r="M677" s="128">
        <f t="shared" si="64"/>
        <v>9.1758726337977379</v>
      </c>
      <c r="N677" s="1">
        <f t="shared" si="66"/>
        <v>92.39999999999894</v>
      </c>
      <c r="O677" s="128">
        <f t="shared" si="65"/>
        <v>0.82251082251094587</v>
      </c>
    </row>
    <row r="678" spans="10:15" x14ac:dyDescent="0.2">
      <c r="J678" s="128">
        <f t="shared" si="61"/>
        <v>3.3528943359937071</v>
      </c>
      <c r="K678" s="128">
        <f t="shared" si="62"/>
        <v>5.5104276503203975</v>
      </c>
      <c r="L678" s="128">
        <f t="shared" si="63"/>
        <v>6.8949321749125119</v>
      </c>
      <c r="M678" s="128">
        <f t="shared" si="64"/>
        <v>9.1881895221848655</v>
      </c>
      <c r="N678" s="1">
        <f t="shared" si="66"/>
        <v>92.499999999998934</v>
      </c>
      <c r="O678" s="128">
        <f t="shared" si="65"/>
        <v>0.81081081081093487</v>
      </c>
    </row>
    <row r="679" spans="10:15" x14ac:dyDescent="0.2">
      <c r="J679" s="128">
        <f t="shared" si="61"/>
        <v>3.363274781782692</v>
      </c>
      <c r="K679" s="128">
        <f t="shared" si="62"/>
        <v>5.5218875347042751</v>
      </c>
      <c r="L679" s="128">
        <f t="shared" si="63"/>
        <v>6.9067983800793789</v>
      </c>
      <c r="M679" s="128">
        <f t="shared" si="64"/>
        <v>9.200502225091455</v>
      </c>
      <c r="N679" s="1">
        <f t="shared" si="66"/>
        <v>92.599999999998929</v>
      </c>
      <c r="O679" s="128">
        <f t="shared" si="65"/>
        <v>0.79913606911459567</v>
      </c>
    </row>
    <row r="680" spans="10:15" x14ac:dyDescent="0.2">
      <c r="J680" s="128">
        <f t="shared" si="61"/>
        <v>3.3736751854257245</v>
      </c>
      <c r="K680" s="128">
        <f t="shared" si="62"/>
        <v>5.5333546378204836</v>
      </c>
      <c r="L680" s="128">
        <f t="shared" si="63"/>
        <v>6.9186665145811572</v>
      </c>
      <c r="M680" s="128">
        <f t="shared" si="64"/>
        <v>9.2128107418797605</v>
      </c>
      <c r="N680" s="1">
        <f t="shared" si="66"/>
        <v>92.699999999998923</v>
      </c>
      <c r="O680" s="128">
        <f t="shared" si="65"/>
        <v>0.78748651564198013</v>
      </c>
    </row>
    <row r="681" spans="10:15" x14ac:dyDescent="0.2">
      <c r="J681" s="128">
        <f t="shared" si="61"/>
        <v>3.3840955907250625</v>
      </c>
      <c r="K681" s="128">
        <f t="shared" si="62"/>
        <v>5.5448289600218574</v>
      </c>
      <c r="L681" s="128">
        <f t="shared" si="63"/>
        <v>6.9305365744005503</v>
      </c>
      <c r="M681" s="128">
        <f t="shared" si="64"/>
        <v>9.225115071926755</v>
      </c>
      <c r="N681" s="1">
        <f t="shared" si="66"/>
        <v>92.799999999998917</v>
      </c>
      <c r="O681" s="128">
        <f t="shared" si="65"/>
        <v>0.77586206896564214</v>
      </c>
    </row>
    <row r="682" spans="10:15" x14ac:dyDescent="0.2">
      <c r="J682" s="128">
        <f t="shared" si="61"/>
        <v>3.3945360416640566</v>
      </c>
      <c r="K682" s="128">
        <f t="shared" si="62"/>
        <v>5.5563105016831349</v>
      </c>
      <c r="L682" s="128">
        <f t="shared" si="63"/>
        <v>6.9424085555377886</v>
      </c>
      <c r="M682" s="128">
        <f t="shared" si="64"/>
        <v>9.2374152146240149</v>
      </c>
      <c r="N682" s="1">
        <f t="shared" si="66"/>
        <v>92.899999999998911</v>
      </c>
      <c r="O682" s="128">
        <f t="shared" si="65"/>
        <v>0.76426264800873689</v>
      </c>
    </row>
    <row r="683" spans="10:15" x14ac:dyDescent="0.2">
      <c r="J683" s="128">
        <f t="shared" si="61"/>
        <v>3.4049965824077657</v>
      </c>
      <c r="K683" s="128">
        <f t="shared" si="62"/>
        <v>5.5677992632008824</v>
      </c>
      <c r="L683" s="128">
        <f t="shared" si="63"/>
        <v>6.9542824540105554</v>
      </c>
      <c r="M683" s="128">
        <f t="shared" si="64"/>
        <v>9.2497111693776617</v>
      </c>
      <c r="N683" s="1">
        <f t="shared" si="66"/>
        <v>92.999999999998906</v>
      </c>
      <c r="O683" s="128">
        <f t="shared" si="65"/>
        <v>0.75268817204313798</v>
      </c>
    </row>
    <row r="684" spans="10:15" x14ac:dyDescent="0.2">
      <c r="J684" s="128">
        <f t="shared" si="61"/>
        <v>3.415477257303563</v>
      </c>
      <c r="K684" s="128">
        <f t="shared" si="62"/>
        <v>5.5792952449934008</v>
      </c>
      <c r="L684" s="128">
        <f t="shared" si="63"/>
        <v>6.9661582658538812</v>
      </c>
      <c r="M684" s="128">
        <f t="shared" si="64"/>
        <v>9.2620029356082441</v>
      </c>
      <c r="N684" s="1">
        <f t="shared" si="66"/>
        <v>93.0999999999989</v>
      </c>
      <c r="O684" s="128">
        <f t="shared" si="65"/>
        <v>0.74113856068755979</v>
      </c>
    </row>
    <row r="685" spans="10:15" x14ac:dyDescent="0.2">
      <c r="J685" s="128">
        <f t="shared" si="61"/>
        <v>3.425978110881736</v>
      </c>
      <c r="K685" s="128">
        <f t="shared" si="62"/>
        <v>5.5907984475006307</v>
      </c>
      <c r="L685" s="128">
        <f t="shared" si="63"/>
        <v>6.9780359871200428</v>
      </c>
      <c r="M685" s="128">
        <f t="shared" si="64"/>
        <v>9.2742905127506603</v>
      </c>
      <c r="N685" s="1">
        <f t="shared" si="66"/>
        <v>93.199999999998894</v>
      </c>
      <c r="O685" s="128">
        <f t="shared" si="65"/>
        <v>0.7296137339057065</v>
      </c>
    </row>
    <row r="686" spans="10:15" x14ac:dyDescent="0.2">
      <c r="J686" s="128">
        <f t="shared" si="61"/>
        <v>3.4364991878561257</v>
      </c>
      <c r="K686" s="128">
        <f t="shared" si="62"/>
        <v>5.6023088711840785</v>
      </c>
      <c r="L686" s="128">
        <f t="shared" si="63"/>
        <v>6.9899156138784893</v>
      </c>
      <c r="M686" s="128">
        <f t="shared" si="64"/>
        <v>9.2865739002540693</v>
      </c>
      <c r="N686" s="1">
        <f t="shared" si="66"/>
        <v>93.299999999998889</v>
      </c>
      <c r="O686" s="128">
        <f t="shared" si="65"/>
        <v>0.71811361200441404</v>
      </c>
    </row>
    <row r="687" spans="10:15" x14ac:dyDescent="0.2">
      <c r="J687" s="128">
        <f t="shared" si="61"/>
        <v>3.4470405331247274</v>
      </c>
      <c r="K687" s="128">
        <f t="shared" si="62"/>
        <v>5.6138265165267143</v>
      </c>
      <c r="L687" s="128">
        <f t="shared" si="63"/>
        <v>7.0017971422157279</v>
      </c>
      <c r="M687" s="128">
        <f t="shared" si="64"/>
        <v>9.2988530975817962</v>
      </c>
      <c r="N687" s="1">
        <f t="shared" si="66"/>
        <v>93.399999999998883</v>
      </c>
      <c r="O687" s="128">
        <f t="shared" si="65"/>
        <v>0.70663811563182044</v>
      </c>
    </row>
    <row r="688" spans="10:15" x14ac:dyDescent="0.2">
      <c r="J688" s="128">
        <f t="shared" si="61"/>
        <v>3.4576021917703379</v>
      </c>
      <c r="K688" s="128">
        <f t="shared" si="62"/>
        <v>5.625351384032907</v>
      </c>
      <c r="L688" s="128">
        <f t="shared" si="63"/>
        <v>7.013680568235265</v>
      </c>
      <c r="M688" s="128">
        <f t="shared" si="64"/>
        <v>9.3111281042112495</v>
      </c>
      <c r="N688" s="1">
        <f t="shared" si="66"/>
        <v>93.499999999998877</v>
      </c>
      <c r="O688" s="128">
        <f t="shared" si="65"/>
        <v>0.69518716577552908</v>
      </c>
    </row>
    <row r="689" spans="10:15" x14ac:dyDescent="0.2">
      <c r="J689" s="128">
        <f t="shared" si="61"/>
        <v>3.4681842090611621</v>
      </c>
      <c r="K689" s="128">
        <f t="shared" si="62"/>
        <v>5.6368834742283163</v>
      </c>
      <c r="L689" s="128">
        <f t="shared" si="63"/>
        <v>7.0255658880574741</v>
      </c>
      <c r="M689" s="128">
        <f t="shared" si="64"/>
        <v>9.3233989196338278</v>
      </c>
      <c r="N689" s="1">
        <f t="shared" si="66"/>
        <v>93.599999999998872</v>
      </c>
      <c r="O689" s="128">
        <f t="shared" si="65"/>
        <v>0.68376068376081278</v>
      </c>
    </row>
    <row r="690" spans="10:15" x14ac:dyDescent="0.2">
      <c r="J690" s="128">
        <f t="shared" si="61"/>
        <v>3.4787866304514727</v>
      </c>
      <c r="K690" s="128">
        <f t="shared" si="62"/>
        <v>5.6484227876598254</v>
      </c>
      <c r="L690" s="128">
        <f t="shared" si="63"/>
        <v>7.0374530978195464</v>
      </c>
      <c r="M690" s="128">
        <f t="shared" si="64"/>
        <v>9.3356655433548443</v>
      </c>
      <c r="N690" s="1">
        <f t="shared" si="66"/>
        <v>93.699999999998866</v>
      </c>
      <c r="O690" s="128">
        <f t="shared" si="65"/>
        <v>0.67235859124879482</v>
      </c>
    </row>
    <row r="691" spans="10:15" x14ac:dyDescent="0.2">
      <c r="J691" s="128">
        <f t="shared" si="61"/>
        <v>3.4894095015822262</v>
      </c>
      <c r="K691" s="128">
        <f t="shared" si="62"/>
        <v>5.6599693248954459</v>
      </c>
      <c r="L691" s="128">
        <f t="shared" si="63"/>
        <v>7.0493421936753657</v>
      </c>
      <c r="M691" s="128">
        <f t="shared" si="64"/>
        <v>9.3479279748934196</v>
      </c>
      <c r="N691" s="1">
        <f t="shared" si="66"/>
        <v>93.79999999999886</v>
      </c>
      <c r="O691" s="128">
        <f t="shared" si="65"/>
        <v>0.66098081023467081</v>
      </c>
    </row>
    <row r="692" spans="10:15" x14ac:dyDescent="0.2">
      <c r="J692" s="128">
        <f t="shared" si="61"/>
        <v>3.5000528682817236</v>
      </c>
      <c r="K692" s="128">
        <f t="shared" si="62"/>
        <v>5.6715230865242425</v>
      </c>
      <c r="L692" s="128">
        <f t="shared" si="63"/>
        <v>7.0612331717954495</v>
      </c>
      <c r="M692" s="128">
        <f t="shared" si="64"/>
        <v>9.3601862137824217</v>
      </c>
      <c r="N692" s="1">
        <f t="shared" si="66"/>
        <v>93.899999999998855</v>
      </c>
      <c r="O692" s="128">
        <f t="shared" si="65"/>
        <v>0.64962726304592344</v>
      </c>
    </row>
    <row r="693" spans="10:15" x14ac:dyDescent="0.2">
      <c r="J693" s="128">
        <f t="shared" si="61"/>
        <v>3.5107167765662504</v>
      </c>
      <c r="K693" s="128">
        <f t="shared" si="62"/>
        <v>5.6830840731562464</v>
      </c>
      <c r="L693" s="128">
        <f t="shared" si="63"/>
        <v>7.0731260283668407</v>
      </c>
      <c r="M693" s="128">
        <f t="shared" si="64"/>
        <v>9.3724402595683536</v>
      </c>
      <c r="N693" s="1">
        <f t="shared" si="66"/>
        <v>93.999999999998849</v>
      </c>
      <c r="O693" s="128">
        <f t="shared" si="65"/>
        <v>0.63829787234055502</v>
      </c>
    </row>
    <row r="694" spans="10:15" x14ac:dyDescent="0.2">
      <c r="J694" s="128">
        <f t="shared" si="61"/>
        <v>3.5214012726407229</v>
      </c>
      <c r="K694" s="128">
        <f t="shared" si="62"/>
        <v>5.6946522854223698</v>
      </c>
      <c r="L694" s="128">
        <f t="shared" si="63"/>
        <v>7.0850207595930224</v>
      </c>
      <c r="M694" s="128">
        <f t="shared" si="64"/>
        <v>9.3846901118112953</v>
      </c>
      <c r="N694" s="1">
        <f t="shared" si="66"/>
        <v>94.099999999998843</v>
      </c>
      <c r="O694" s="128">
        <f t="shared" si="65"/>
        <v>0.62699256110533774</v>
      </c>
    </row>
    <row r="695" spans="10:15" x14ac:dyDescent="0.2">
      <c r="J695" s="128">
        <f t="shared" si="61"/>
        <v>3.5321064028993612</v>
      </c>
      <c r="K695" s="128">
        <f t="shared" si="62"/>
        <v>5.7062277239743304</v>
      </c>
      <c r="L695" s="128">
        <f t="shared" si="63"/>
        <v>7.0969173616938468</v>
      </c>
      <c r="M695" s="128">
        <f t="shared" si="64"/>
        <v>9.3969357700848004</v>
      </c>
      <c r="N695" s="1">
        <f t="shared" si="66"/>
        <v>94.199999999998838</v>
      </c>
      <c r="O695" s="128">
        <f t="shared" si="65"/>
        <v>0.61571125265405868</v>
      </c>
    </row>
    <row r="696" spans="10:15" x14ac:dyDescent="0.2">
      <c r="J696" s="128">
        <f t="shared" si="61"/>
        <v>3.542832213926332</v>
      </c>
      <c r="K696" s="128">
        <f t="shared" si="62"/>
        <v>5.7178103894845664</v>
      </c>
      <c r="L696" s="128">
        <f t="shared" si="63"/>
        <v>7.1088158309054217</v>
      </c>
      <c r="M696" s="128">
        <f t="shared" si="64"/>
        <v>9.4091772339758144</v>
      </c>
      <c r="N696" s="1">
        <f t="shared" si="66"/>
        <v>94.299999999998832</v>
      </c>
      <c r="O696" s="128">
        <f t="shared" si="65"/>
        <v>0.60445387062579492</v>
      </c>
    </row>
    <row r="697" spans="10:15" x14ac:dyDescent="0.2">
      <c r="J697" s="128">
        <f t="shared" si="61"/>
        <v>3.5535787524964264</v>
      </c>
      <c r="K697" s="128">
        <f t="shared" si="62"/>
        <v>5.729400282646159</v>
      </c>
      <c r="L697" s="128">
        <f t="shared" si="63"/>
        <v>7.1207161634800515</v>
      </c>
      <c r="M697" s="128">
        <f t="shared" si="64"/>
        <v>9.4214145030846055</v>
      </c>
      <c r="N697" s="1">
        <f t="shared" si="66"/>
        <v>94.399999999998826</v>
      </c>
      <c r="O697" s="128">
        <f t="shared" si="65"/>
        <v>0.59322033898318338</v>
      </c>
    </row>
    <row r="698" spans="10:15" x14ac:dyDescent="0.2">
      <c r="J698" s="128">
        <f t="shared" si="61"/>
        <v>3.564346065575724</v>
      </c>
      <c r="K698" s="128">
        <f t="shared" si="62"/>
        <v>5.7409974041727461</v>
      </c>
      <c r="L698" s="128">
        <f t="shared" si="63"/>
        <v>7.132618355686132</v>
      </c>
      <c r="M698" s="128">
        <f t="shared" si="64"/>
        <v>9.4336475770246686</v>
      </c>
      <c r="N698" s="1">
        <f t="shared" si="66"/>
        <v>94.49999999999882</v>
      </c>
      <c r="O698" s="128">
        <f t="shared" si="65"/>
        <v>0.58201058201071376</v>
      </c>
    </row>
    <row r="699" spans="10:15" x14ac:dyDescent="0.2">
      <c r="J699" s="128">
        <f t="shared" si="61"/>
        <v>3.5751342003222666</v>
      </c>
      <c r="K699" s="128">
        <f t="shared" si="62"/>
        <v>5.7526017547984498</v>
      </c>
      <c r="L699" s="128">
        <f t="shared" si="63"/>
        <v>7.1445224038080717</v>
      </c>
      <c r="M699" s="128">
        <f t="shared" si="64"/>
        <v>9.4458764554226384</v>
      </c>
      <c r="N699" s="1">
        <f t="shared" si="66"/>
        <v>94.599999999998815</v>
      </c>
      <c r="O699" s="128">
        <f t="shared" si="65"/>
        <v>0.57082452431302855</v>
      </c>
    </row>
    <row r="700" spans="10:15" x14ac:dyDescent="0.2">
      <c r="J700" s="128">
        <f t="shared" si="61"/>
        <v>3.5859432040867398</v>
      </c>
      <c r="K700" s="128">
        <f t="shared" si="62"/>
        <v>5.7642133352777911</v>
      </c>
      <c r="L700" s="128">
        <f t="shared" si="63"/>
        <v>7.1564283041462122</v>
      </c>
      <c r="M700" s="128">
        <f t="shared" si="64"/>
        <v>9.4581011379182254</v>
      </c>
      <c r="N700" s="1">
        <f t="shared" si="66"/>
        <v>94.699999999998809</v>
      </c>
      <c r="O700" s="128">
        <f t="shared" si="65"/>
        <v>0.5596620908132266</v>
      </c>
    </row>
    <row r="701" spans="10:15" x14ac:dyDescent="0.2">
      <c r="J701" s="128">
        <f t="shared" si="61"/>
        <v>3.5967731244131547</v>
      </c>
      <c r="K701" s="128">
        <f t="shared" si="62"/>
        <v>5.7758321463856204</v>
      </c>
      <c r="L701" s="128">
        <f t="shared" si="63"/>
        <v>7.1683360530167359</v>
      </c>
      <c r="M701" s="128">
        <f t="shared" si="64"/>
        <v>9.4703216241641268</v>
      </c>
      <c r="N701" s="1">
        <f t="shared" si="66"/>
        <v>94.799999999998803</v>
      </c>
      <c r="O701" s="128">
        <f t="shared" si="65"/>
        <v>0.54852320675118804</v>
      </c>
    </row>
    <row r="702" spans="10:15" x14ac:dyDescent="0.2">
      <c r="J702" s="128">
        <f t="shared" si="61"/>
        <v>3.6076240090395375</v>
      </c>
      <c r="K702" s="128">
        <f t="shared" si="62"/>
        <v>5.7874581889170296</v>
      </c>
      <c r="L702" s="128">
        <f t="shared" si="63"/>
        <v>7.1802456467515885</v>
      </c>
      <c r="M702" s="128">
        <f t="shared" si="64"/>
        <v>9.4825379138259382</v>
      </c>
      <c r="N702" s="1">
        <f t="shared" si="66"/>
        <v>94.899999999998798</v>
      </c>
      <c r="O702" s="128">
        <f t="shared" si="65"/>
        <v>0.5374077976819045</v>
      </c>
    </row>
    <row r="703" spans="10:15" x14ac:dyDescent="0.2">
      <c r="J703" s="128">
        <f t="shared" si="61"/>
        <v>3.6184959058986181</v>
      </c>
      <c r="K703" s="128">
        <f t="shared" si="62"/>
        <v>5.7990914636872821</v>
      </c>
      <c r="L703" s="128">
        <f t="shared" si="63"/>
        <v>7.1921570816983973</v>
      </c>
      <c r="M703" s="128">
        <f t="shared" si="64"/>
        <v>9.4947500065820911</v>
      </c>
      <c r="N703" s="1">
        <f t="shared" si="66"/>
        <v>94.999999999998792</v>
      </c>
      <c r="O703" s="128">
        <f t="shared" si="65"/>
        <v>0.52631578947381819</v>
      </c>
    </row>
    <row r="704" spans="10:15" x14ac:dyDescent="0.2">
      <c r="J704" s="128">
        <f t="shared" si="61"/>
        <v>3.6293888631185305</v>
      </c>
      <c r="K704" s="128">
        <f t="shared" si="62"/>
        <v>5.810731971531732</v>
      </c>
      <c r="L704" s="128">
        <f t="shared" si="63"/>
        <v>7.2040703542203808</v>
      </c>
      <c r="M704" s="128">
        <f t="shared" si="64"/>
        <v>9.5069579021237498</v>
      </c>
      <c r="N704" s="1">
        <f t="shared" si="66"/>
        <v>95.099999999998786</v>
      </c>
      <c r="O704" s="128">
        <f t="shared" si="65"/>
        <v>0.51524710830717879</v>
      </c>
    </row>
    <row r="705" spans="10:15" x14ac:dyDescent="0.2">
      <c r="J705" s="128">
        <f t="shared" si="61"/>
        <v>3.6403029290235098</v>
      </c>
      <c r="K705" s="128">
        <f t="shared" si="62"/>
        <v>5.8223797133057458</v>
      </c>
      <c r="L705" s="128">
        <f t="shared" si="63"/>
        <v>7.2159854606962703</v>
      </c>
      <c r="M705" s="128">
        <f t="shared" si="64"/>
        <v>9.519161600154753</v>
      </c>
      <c r="N705" s="1">
        <f t="shared" si="66"/>
        <v>95.199999999998781</v>
      </c>
      <c r="O705" s="128">
        <f t="shared" si="65"/>
        <v>0.5042016806724039</v>
      </c>
    </row>
    <row r="706" spans="10:15" x14ac:dyDescent="0.2">
      <c r="J706" s="128">
        <f t="shared" si="61"/>
        <v>3.651238152134606</v>
      </c>
      <c r="K706" s="128">
        <f t="shared" si="62"/>
        <v>5.8340346898846374</v>
      </c>
      <c r="L706" s="128">
        <f t="shared" si="63"/>
        <v>7.227902397520241</v>
      </c>
      <c r="M706" s="128">
        <f t="shared" si="64"/>
        <v>9.5313611003915337</v>
      </c>
      <c r="N706" s="1">
        <f t="shared" si="66"/>
        <v>95.299999999998775</v>
      </c>
      <c r="O706" s="128">
        <f t="shared" si="65"/>
        <v>0.49317943336844472</v>
      </c>
    </row>
    <row r="707" spans="10:15" x14ac:dyDescent="0.2">
      <c r="J707" s="128">
        <f t="shared" ref="J707:J753" si="67">IF(D$5&gt;0.2*($O707),(D$5-0.2*($O707))^2/(D$5+0.8*($O707)),0)</f>
        <v>3.6621945811703838</v>
      </c>
      <c r="K707" s="128">
        <f t="shared" ref="K707:K753" si="68">IF(E$5&gt;0.2*($O707),(E$5-0.2*($O707))^2/(E$5+0.8*($O707)),0)</f>
        <v>5.8456969021635761</v>
      </c>
      <c r="L707" s="128">
        <f t="shared" ref="L707:L753" si="69">IF(F$5&gt;0.2*($O707),(F$5-0.2*($O707))^2/(F$5+0.8*($O707)),0)</f>
        <v>7.2398211611018013</v>
      </c>
      <c r="M707" s="128">
        <f t="shared" ref="M707:M753" si="70">IF(G$5&gt;0.2*($O707),(G$5-0.2*($O707))^2/(G$5+0.8*($O707)),0)</f>
        <v>9.54355640256302</v>
      </c>
      <c r="N707" s="1">
        <f t="shared" si="66"/>
        <v>95.399999999998769</v>
      </c>
      <c r="O707" s="128">
        <f t="shared" ref="O707:O753" si="71">IF(N707&gt;0,1000/N707-10,1000)</f>
        <v>0.48218029350118385</v>
      </c>
    </row>
    <row r="708" spans="10:15" x14ac:dyDescent="0.2">
      <c r="J708" s="128">
        <f t="shared" si="67"/>
        <v>3.673172265047651</v>
      </c>
      <c r="K708" s="128">
        <f t="shared" si="68"/>
        <v>5.8573663510575296</v>
      </c>
      <c r="L708" s="128">
        <f t="shared" si="69"/>
        <v>7.2517417478657489</v>
      </c>
      <c r="M708" s="128">
        <f t="shared" si="70"/>
        <v>9.5557475064105883</v>
      </c>
      <c r="N708" s="1">
        <f t="shared" ref="N708:N753" si="72">N707+0.1</f>
        <v>95.499999999998764</v>
      </c>
      <c r="O708" s="128">
        <f t="shared" si="71"/>
        <v>0.47120418848181167</v>
      </c>
    </row>
    <row r="709" spans="10:15" x14ac:dyDescent="0.2">
      <c r="J709" s="128">
        <f t="shared" si="67"/>
        <v>3.6841712528821673</v>
      </c>
      <c r="K709" s="128">
        <f t="shared" si="68"/>
        <v>5.8690430375011768</v>
      </c>
      <c r="L709" s="128">
        <f t="shared" si="69"/>
        <v>7.2636641542520666</v>
      </c>
      <c r="M709" s="128">
        <f t="shared" si="70"/>
        <v>9.5679344116879701</v>
      </c>
      <c r="N709" s="1">
        <f t="shared" si="72"/>
        <v>95.599999999998758</v>
      </c>
      <c r="O709" s="128">
        <f t="shared" si="71"/>
        <v>0.46025104602524003</v>
      </c>
    </row>
    <row r="710" spans="10:15" x14ac:dyDescent="0.2">
      <c r="J710" s="128">
        <f t="shared" si="67"/>
        <v>3.695191593989374</v>
      </c>
      <c r="K710" s="128">
        <f t="shared" si="68"/>
        <v>5.880726962448839</v>
      </c>
      <c r="L710" s="128">
        <f t="shared" si="69"/>
        <v>7.2755883767158469</v>
      </c>
      <c r="M710" s="128">
        <f t="shared" si="70"/>
        <v>9.5801171181611675</v>
      </c>
      <c r="N710" s="1">
        <f t="shared" si="72"/>
        <v>95.699999999998752</v>
      </c>
      <c r="O710" s="128">
        <f t="shared" si="71"/>
        <v>0.449320794148516</v>
      </c>
    </row>
    <row r="711" spans="10:15" x14ac:dyDescent="0.2">
      <c r="J711" s="128">
        <f t="shared" si="67"/>
        <v>3.7062333378851218</v>
      </c>
      <c r="K711" s="128">
        <f t="shared" si="68"/>
        <v>5.8924181268744045</v>
      </c>
      <c r="L711" s="128">
        <f t="shared" si="69"/>
        <v>7.2875144117272184</v>
      </c>
      <c r="M711" s="128">
        <f t="shared" si="70"/>
        <v>9.5922956256083918</v>
      </c>
      <c r="N711" s="1">
        <f t="shared" si="72"/>
        <v>95.799999999998747</v>
      </c>
      <c r="O711" s="128">
        <f t="shared" si="71"/>
        <v>0.43841336116923912</v>
      </c>
    </row>
    <row r="712" spans="10:15" x14ac:dyDescent="0.2">
      <c r="J712" s="128">
        <f t="shared" si="67"/>
        <v>3.7172965342864108</v>
      </c>
      <c r="K712" s="128">
        <f t="shared" si="68"/>
        <v>5.9041165317712627</v>
      </c>
      <c r="L712" s="128">
        <f t="shared" si="69"/>
        <v>7.2994422557712682</v>
      </c>
      <c r="M712" s="128">
        <f t="shared" si="70"/>
        <v>9.6044699338199901</v>
      </c>
      <c r="N712" s="1">
        <f t="shared" si="72"/>
        <v>95.899999999998741</v>
      </c>
      <c r="O712" s="128">
        <f t="shared" si="71"/>
        <v>0.42752867570399467</v>
      </c>
    </row>
    <row r="713" spans="10:15" x14ac:dyDescent="0.2">
      <c r="J713" s="128">
        <f t="shared" si="67"/>
        <v>3.7283812331121169</v>
      </c>
      <c r="K713" s="128">
        <f t="shared" si="68"/>
        <v>5.9158221781522222</v>
      </c>
      <c r="L713" s="128">
        <f t="shared" si="69"/>
        <v>7.3113719053479551</v>
      </c>
      <c r="M713" s="128">
        <f t="shared" si="70"/>
        <v>9.6166400425983536</v>
      </c>
      <c r="N713" s="1">
        <f t="shared" si="72"/>
        <v>95.999999999998735</v>
      </c>
      <c r="O713" s="128">
        <f t="shared" si="71"/>
        <v>0.41666666666680463</v>
      </c>
    </row>
    <row r="714" spans="10:15" x14ac:dyDescent="0.2">
      <c r="J714" s="128">
        <f t="shared" si="67"/>
        <v>3.7394874844837518</v>
      </c>
      <c r="K714" s="128">
        <f t="shared" si="68"/>
        <v>5.9275350670494475</v>
      </c>
      <c r="L714" s="128">
        <f t="shared" si="69"/>
        <v>7.3233033569720396</v>
      </c>
      <c r="M714" s="128">
        <f t="shared" si="70"/>
        <v>9.6288059517578599</v>
      </c>
      <c r="N714" s="1">
        <f t="shared" si="72"/>
        <v>96.09999999999873</v>
      </c>
      <c r="O714" s="128">
        <f t="shared" si="71"/>
        <v>0.40582726326756813</v>
      </c>
    </row>
    <row r="715" spans="10:15" x14ac:dyDescent="0.2">
      <c r="J715" s="128">
        <f t="shared" si="67"/>
        <v>3.7506153387261953</v>
      </c>
      <c r="K715" s="128">
        <f t="shared" si="68"/>
        <v>5.9392551995143812</v>
      </c>
      <c r="L715" s="128">
        <f t="shared" si="69"/>
        <v>7.3352366071730062</v>
      </c>
      <c r="M715" s="128">
        <f t="shared" si="70"/>
        <v>9.6409676611247868</v>
      </c>
      <c r="N715" s="1">
        <f t="shared" si="72"/>
        <v>96.199999999998724</v>
      </c>
      <c r="O715" s="128">
        <f t="shared" si="71"/>
        <v>0.3950103950105337</v>
      </c>
    </row>
    <row r="716" spans="10:15" x14ac:dyDescent="0.2">
      <c r="J716" s="128">
        <f t="shared" si="67"/>
        <v>3.7617648463684663</v>
      </c>
      <c r="K716" s="128">
        <f t="shared" si="68"/>
        <v>5.9509825766176796</v>
      </c>
      <c r="L716" s="128">
        <f t="shared" si="69"/>
        <v>7.3471716524949917</v>
      </c>
      <c r="M716" s="128">
        <f t="shared" si="70"/>
        <v>9.6531251705372529</v>
      </c>
      <c r="N716" s="1">
        <f t="shared" si="72"/>
        <v>96.299999999998718</v>
      </c>
      <c r="O716" s="128">
        <f t="shared" si="71"/>
        <v>0.38421599169276455</v>
      </c>
    </row>
    <row r="717" spans="10:15" x14ac:dyDescent="0.2">
      <c r="J717" s="128">
        <f t="shared" si="67"/>
        <v>3.7729360581444573</v>
      </c>
      <c r="K717" s="128">
        <f t="shared" si="68"/>
        <v>5.9627171994491306</v>
      </c>
      <c r="L717" s="128">
        <f t="shared" si="69"/>
        <v>7.3591084894966867</v>
      </c>
      <c r="M717" s="128">
        <f t="shared" si="70"/>
        <v>9.665278479845119</v>
      </c>
      <c r="N717" s="1">
        <f t="shared" si="72"/>
        <v>96.399999999998712</v>
      </c>
      <c r="O717" s="128">
        <f t="shared" si="71"/>
        <v>0.37344398340262863</v>
      </c>
    </row>
    <row r="718" spans="10:15" x14ac:dyDescent="0.2">
      <c r="J718" s="128">
        <f t="shared" si="67"/>
        <v>3.7841290249937276</v>
      </c>
      <c r="K718" s="128">
        <f t="shared" si="68"/>
        <v>5.9744590691176054</v>
      </c>
      <c r="L718" s="128">
        <f t="shared" si="69"/>
        <v>7.3710471147513008</v>
      </c>
      <c r="M718" s="128">
        <f t="shared" si="70"/>
        <v>9.6774275889099588</v>
      </c>
      <c r="N718" s="1">
        <f t="shared" si="72"/>
        <v>96.499999999998707</v>
      </c>
      <c r="O718" s="128">
        <f t="shared" si="71"/>
        <v>0.36269430051827278</v>
      </c>
    </row>
    <row r="719" spans="10:15" x14ac:dyDescent="0.2">
      <c r="J719" s="128">
        <f t="shared" si="67"/>
        <v>3.795343798062242</v>
      </c>
      <c r="K719" s="128">
        <f t="shared" si="68"/>
        <v>5.9862081867509653</v>
      </c>
      <c r="L719" s="128">
        <f t="shared" si="69"/>
        <v>7.3829875248464436</v>
      </c>
      <c r="M719" s="128">
        <f t="shared" si="70"/>
        <v>9.6895724976049298</v>
      </c>
      <c r="N719" s="1">
        <f t="shared" si="72"/>
        <v>96.599999999998701</v>
      </c>
      <c r="O719" s="128">
        <f t="shared" si="71"/>
        <v>0.35196687370614299</v>
      </c>
    </row>
    <row r="720" spans="10:15" x14ac:dyDescent="0.2">
      <c r="J720" s="128">
        <f t="shared" si="67"/>
        <v>3.8065804287031635</v>
      </c>
      <c r="K720" s="128">
        <f t="shared" si="68"/>
        <v>5.9979645534960095</v>
      </c>
      <c r="L720" s="128">
        <f t="shared" si="69"/>
        <v>7.3949297163840795</v>
      </c>
      <c r="M720" s="128">
        <f t="shared" si="70"/>
        <v>9.7017132058147624</v>
      </c>
      <c r="N720" s="1">
        <f t="shared" si="72"/>
        <v>96.699999999998695</v>
      </c>
      <c r="O720" s="128">
        <f t="shared" si="71"/>
        <v>0.34126163391947806</v>
      </c>
    </row>
    <row r="721" spans="10:15" x14ac:dyDescent="0.2">
      <c r="J721" s="128">
        <f t="shared" si="67"/>
        <v>3.8178389684776262</v>
      </c>
      <c r="K721" s="128">
        <f t="shared" si="68"/>
        <v>6.0097281705184002</v>
      </c>
      <c r="L721" s="128">
        <f t="shared" si="69"/>
        <v>7.4068736859804449</v>
      </c>
      <c r="M721" s="128">
        <f t="shared" si="70"/>
        <v>9.7138497134356392</v>
      </c>
      <c r="N721" s="1">
        <f t="shared" si="72"/>
        <v>96.79999999999869</v>
      </c>
      <c r="O721" s="128">
        <f t="shared" si="71"/>
        <v>0.33057851239683345</v>
      </c>
    </row>
    <row r="722" spans="10:15" x14ac:dyDescent="0.2">
      <c r="J722" s="128">
        <f t="shared" si="67"/>
        <v>3.8291194691555126</v>
      </c>
      <c r="K722" s="128">
        <f t="shared" si="68"/>
        <v>6.0214990390025944</v>
      </c>
      <c r="L722" s="128">
        <f t="shared" si="69"/>
        <v>7.4188194302659749</v>
      </c>
      <c r="M722" s="128">
        <f t="shared" si="70"/>
        <v>9.7259820203751488</v>
      </c>
      <c r="N722" s="1">
        <f t="shared" si="72"/>
        <v>96.899999999998684</v>
      </c>
      <c r="O722" s="128">
        <f t="shared" si="71"/>
        <v>0.31991744066061401</v>
      </c>
    </row>
    <row r="723" spans="10:15" x14ac:dyDescent="0.2">
      <c r="J723" s="128">
        <f t="shared" si="67"/>
        <v>3.8404219827162467</v>
      </c>
      <c r="K723" s="128">
        <f t="shared" si="68"/>
        <v>6.0332771601517754</v>
      </c>
      <c r="L723" s="128">
        <f t="shared" si="69"/>
        <v>7.4307669458852219</v>
      </c>
      <c r="M723" s="128">
        <f t="shared" si="70"/>
        <v>9.7381101265522148</v>
      </c>
      <c r="N723" s="1">
        <f t="shared" si="72"/>
        <v>96.999999999998678</v>
      </c>
      <c r="O723" s="128">
        <f t="shared" si="71"/>
        <v>0.30927835051560493</v>
      </c>
    </row>
    <row r="724" spans="10:15" x14ac:dyDescent="0.2">
      <c r="J724" s="128">
        <f t="shared" si="67"/>
        <v>3.8517465613495911</v>
      </c>
      <c r="K724" s="128">
        <f t="shared" si="68"/>
        <v>6.0450625351877969</v>
      </c>
      <c r="L724" s="128">
        <f t="shared" si="69"/>
        <v>7.442716229496801</v>
      </c>
      <c r="M724" s="128">
        <f t="shared" si="70"/>
        <v>9.7502340318970155</v>
      </c>
      <c r="N724" s="1">
        <f t="shared" si="72"/>
        <v>97.099999999998673</v>
      </c>
      <c r="O724" s="128">
        <f t="shared" si="71"/>
        <v>0.29866117404751513</v>
      </c>
    </row>
    <row r="725" spans="10:15" x14ac:dyDescent="0.2">
      <c r="J725" s="128">
        <f t="shared" si="67"/>
        <v>3.8630932574564336</v>
      </c>
      <c r="K725" s="128">
        <f t="shared" si="68"/>
        <v>6.0568551653510978</v>
      </c>
      <c r="L725" s="128">
        <f t="shared" si="69"/>
        <v>7.4546672777733001</v>
      </c>
      <c r="M725" s="128">
        <f t="shared" si="70"/>
        <v>9.7623537363509278</v>
      </c>
      <c r="N725" s="1">
        <f t="shared" si="72"/>
        <v>97.199999999998667</v>
      </c>
      <c r="O725" s="128">
        <f t="shared" si="71"/>
        <v>0.2880658436215402</v>
      </c>
    </row>
    <row r="726" spans="10:15" x14ac:dyDescent="0.2">
      <c r="J726" s="128">
        <f t="shared" si="67"/>
        <v>3.8744621236496015</v>
      </c>
      <c r="K726" s="128">
        <f t="shared" si="68"/>
        <v>6.0686550519006541</v>
      </c>
      <c r="L726" s="128">
        <f t="shared" si="69"/>
        <v>7.4666200874012212</v>
      </c>
      <c r="M726" s="128">
        <f t="shared" si="70"/>
        <v>9.7744692398664466</v>
      </c>
      <c r="N726" s="1">
        <f t="shared" si="72"/>
        <v>97.299999999998661</v>
      </c>
      <c r="O726" s="128">
        <f t="shared" si="71"/>
        <v>0.27749229188092173</v>
      </c>
    </row>
    <row r="727" spans="10:15" x14ac:dyDescent="0.2">
      <c r="J727" s="128">
        <f t="shared" si="67"/>
        <v>3.8858532127546597</v>
      </c>
      <c r="K727" s="128">
        <f t="shared" si="68"/>
        <v>6.0804621961138983</v>
      </c>
      <c r="L727" s="128">
        <f t="shared" si="69"/>
        <v>7.4785746550808945</v>
      </c>
      <c r="M727" s="128">
        <f t="shared" si="70"/>
        <v>9.7865805424071226</v>
      </c>
      <c r="N727" s="1">
        <f t="shared" si="72"/>
        <v>97.399999999998656</v>
      </c>
      <c r="O727" s="128">
        <f t="shared" si="71"/>
        <v>0.26694045174552095</v>
      </c>
    </row>
    <row r="728" spans="10:15" x14ac:dyDescent="0.2">
      <c r="J728" s="128">
        <f t="shared" si="67"/>
        <v>3.8972665778107336</v>
      </c>
      <c r="K728" s="128">
        <f t="shared" si="68"/>
        <v>6.0922765992866657</v>
      </c>
      <c r="L728" s="128">
        <f t="shared" si="69"/>
        <v>7.4905309775264231</v>
      </c>
      <c r="M728" s="128">
        <f t="shared" si="70"/>
        <v>9.7986876439474955</v>
      </c>
      <c r="N728" s="1">
        <f t="shared" si="72"/>
        <v>97.49999999999865</v>
      </c>
      <c r="O728" s="128">
        <f t="shared" si="71"/>
        <v>0.25641025641039761</v>
      </c>
    </row>
    <row r="729" spans="10:15" x14ac:dyDescent="0.2">
      <c r="J729" s="128">
        <f t="shared" si="67"/>
        <v>3.9087022720713218</v>
      </c>
      <c r="K729" s="128">
        <f t="shared" si="68"/>
        <v>6.1040982627331237</v>
      </c>
      <c r="L729" s="128">
        <f t="shared" si="69"/>
        <v>7.502489051465604</v>
      </c>
      <c r="M729" s="128">
        <f t="shared" si="70"/>
        <v>9.8107905444730186</v>
      </c>
      <c r="N729" s="1">
        <f t="shared" si="72"/>
        <v>97.599999999998644</v>
      </c>
      <c r="O729" s="128">
        <f t="shared" si="71"/>
        <v>0.2459016393444049</v>
      </c>
    </row>
    <row r="730" spans="10:15" x14ac:dyDescent="0.2">
      <c r="J730" s="128">
        <f t="shared" si="67"/>
        <v>3.9201603490051244</v>
      </c>
      <c r="K730" s="128">
        <f t="shared" si="68"/>
        <v>6.1159271877857151</v>
      </c>
      <c r="L730" s="128">
        <f t="shared" si="69"/>
        <v>7.5144488736398598</v>
      </c>
      <c r="M730" s="128">
        <f t="shared" si="70"/>
        <v>9.8228892439800024</v>
      </c>
      <c r="N730" s="1">
        <f t="shared" si="72"/>
        <v>97.699999999998639</v>
      </c>
      <c r="O730" s="128">
        <f t="shared" si="71"/>
        <v>0.23541453428878079</v>
      </c>
    </row>
    <row r="731" spans="10:15" x14ac:dyDescent="0.2">
      <c r="J731" s="128">
        <f t="shared" si="67"/>
        <v>3.9316408622968639</v>
      </c>
      <c r="K731" s="128">
        <f t="shared" si="68"/>
        <v>6.1277633757950785</v>
      </c>
      <c r="L731" s="128">
        <f t="shared" si="69"/>
        <v>7.5264104408041668</v>
      </c>
      <c r="M731" s="128">
        <f t="shared" si="70"/>
        <v>9.83498374247554</v>
      </c>
      <c r="N731" s="1">
        <f t="shared" si="72"/>
        <v>97.799999999998633</v>
      </c>
      <c r="O731" s="128">
        <f t="shared" si="71"/>
        <v>0.22494887525576601</v>
      </c>
    </row>
    <row r="732" spans="10:15" x14ac:dyDescent="0.2">
      <c r="J732" s="128">
        <f t="shared" si="67"/>
        <v>3.9431438658481262</v>
      </c>
      <c r="K732" s="128">
        <f t="shared" si="68"/>
        <v>6.1396068281300016</v>
      </c>
      <c r="L732" s="128">
        <f t="shared" si="69"/>
        <v>7.5383737497269907</v>
      </c>
      <c r="M732" s="128">
        <f t="shared" si="70"/>
        <v>9.8470740399774428</v>
      </c>
      <c r="N732" s="1">
        <f t="shared" si="72"/>
        <v>97.899999999998627</v>
      </c>
      <c r="O732" s="128">
        <f t="shared" si="71"/>
        <v>0.21450459652721143</v>
      </c>
    </row>
    <row r="733" spans="10:15" x14ac:dyDescent="0.2">
      <c r="J733" s="128">
        <f t="shared" si="67"/>
        <v>3.9546694137781975</v>
      </c>
      <c r="K733" s="128">
        <f t="shared" si="68"/>
        <v>6.1514575461773484</v>
      </c>
      <c r="L733" s="128">
        <f t="shared" si="69"/>
        <v>7.5503387971902107</v>
      </c>
      <c r="M733" s="128">
        <f t="shared" si="70"/>
        <v>9.8591601365141734</v>
      </c>
      <c r="N733" s="1">
        <f t="shared" si="72"/>
        <v>97.999999999998622</v>
      </c>
      <c r="O733" s="128">
        <f t="shared" si="71"/>
        <v>0.20408163265320489</v>
      </c>
    </row>
    <row r="734" spans="10:15" x14ac:dyDescent="0.2">
      <c r="J734" s="128">
        <f t="shared" si="67"/>
        <v>3.9662175604249126</v>
      </c>
      <c r="K734" s="128">
        <f t="shared" si="68"/>
        <v>6.163315531342004</v>
      </c>
      <c r="L734" s="128">
        <f t="shared" si="69"/>
        <v>7.5623055799890588</v>
      </c>
      <c r="M734" s="128">
        <f t="shared" si="70"/>
        <v>9.8712420321247816</v>
      </c>
      <c r="N734" s="1">
        <f t="shared" si="72"/>
        <v>98.099999999998616</v>
      </c>
      <c r="O734" s="128">
        <f t="shared" si="71"/>
        <v>0.1936799184507052</v>
      </c>
    </row>
    <row r="735" spans="10:15" x14ac:dyDescent="0.2">
      <c r="J735" s="128">
        <f t="shared" si="67"/>
        <v>3.9777883603454973</v>
      </c>
      <c r="K735" s="128">
        <f t="shared" si="68"/>
        <v>6.1751807850468063</v>
      </c>
      <c r="L735" s="128">
        <f t="shared" si="69"/>
        <v>7.5742740949320497</v>
      </c>
      <c r="M735" s="128">
        <f t="shared" si="70"/>
        <v>9.8833197268588489</v>
      </c>
      <c r="N735" s="1">
        <f t="shared" si="72"/>
        <v>98.19999999999861</v>
      </c>
      <c r="O735" s="128">
        <f t="shared" si="71"/>
        <v>0.18329938900218146</v>
      </c>
    </row>
    <row r="736" spans="10:15" x14ac:dyDescent="0.2">
      <c r="J736" s="128">
        <f t="shared" si="67"/>
        <v>3.989381868317432</v>
      </c>
      <c r="K736" s="128">
        <f t="shared" si="68"/>
        <v>6.1870533087324837</v>
      </c>
      <c r="L736" s="128">
        <f t="shared" si="69"/>
        <v>7.5862443388409098</v>
      </c>
      <c r="M736" s="128">
        <f t="shared" si="70"/>
        <v>9.8953932207764037</v>
      </c>
      <c r="N736" s="1">
        <f t="shared" si="72"/>
        <v>98.299999999998604</v>
      </c>
      <c r="O736" s="128">
        <f t="shared" si="71"/>
        <v>0.17293997965426477</v>
      </c>
    </row>
    <row r="737" spans="10:15" x14ac:dyDescent="0.2">
      <c r="J737" s="128">
        <f t="shared" si="67"/>
        <v>4.0009981393393046</v>
      </c>
      <c r="K737" s="128">
        <f t="shared" si="68"/>
        <v>6.1989331038575992</v>
      </c>
      <c r="L737" s="128">
        <f t="shared" si="69"/>
        <v>7.5982163085505086</v>
      </c>
      <c r="M737" s="128">
        <f t="shared" si="70"/>
        <v>9.9074625139478663</v>
      </c>
      <c r="N737" s="1">
        <f t="shared" si="72"/>
        <v>98.399999999998599</v>
      </c>
      <c r="O737" s="128">
        <f t="shared" si="71"/>
        <v>0.16260162601640538</v>
      </c>
    </row>
    <row r="738" spans="10:15" x14ac:dyDescent="0.2">
      <c r="J738" s="128">
        <f t="shared" si="67"/>
        <v>4.0126372286316858</v>
      </c>
      <c r="K738" s="128">
        <f t="shared" si="68"/>
        <v>6.2108201718984875</v>
      </c>
      <c r="L738" s="128">
        <f t="shared" si="69"/>
        <v>7.6101900009088048</v>
      </c>
      <c r="M738" s="128">
        <f t="shared" si="70"/>
        <v>9.919527606453995</v>
      </c>
      <c r="N738" s="1">
        <f t="shared" si="72"/>
        <v>98.499999999998593</v>
      </c>
      <c r="O738" s="128">
        <f t="shared" si="71"/>
        <v>0.15228426395953498</v>
      </c>
    </row>
    <row r="739" spans="10:15" x14ac:dyDescent="0.2">
      <c r="J739" s="128">
        <f t="shared" si="67"/>
        <v>4.0242991916379873</v>
      </c>
      <c r="K739" s="128">
        <f t="shared" si="68"/>
        <v>6.2227145143491907</v>
      </c>
      <c r="L739" s="128">
        <f t="shared" si="69"/>
        <v>7.6221654127767584</v>
      </c>
      <c r="M739" s="128">
        <f t="shared" si="70"/>
        <v>9.9315884983858087</v>
      </c>
      <c r="N739" s="1">
        <f t="shared" si="72"/>
        <v>98.599999999998587</v>
      </c>
      <c r="O739" s="128">
        <f t="shared" si="71"/>
        <v>0.14198782961475054</v>
      </c>
    </row>
    <row r="740" spans="10:15" x14ac:dyDescent="0.2">
      <c r="J740" s="128">
        <f t="shared" si="67"/>
        <v>4.0359840840253582</v>
      </c>
      <c r="K740" s="128">
        <f t="shared" si="68"/>
        <v>6.2346161327214062</v>
      </c>
      <c r="L740" s="128">
        <f t="shared" si="69"/>
        <v>7.6341425410282913</v>
      </c>
      <c r="M740" s="128">
        <f t="shared" si="70"/>
        <v>9.9436451898445313</v>
      </c>
      <c r="N740" s="1">
        <f t="shared" si="72"/>
        <v>98.699999999998582</v>
      </c>
      <c r="O740" s="128">
        <f t="shared" si="71"/>
        <v>0.13171225937198017</v>
      </c>
    </row>
    <row r="741" spans="10:15" x14ac:dyDescent="0.2">
      <c r="J741" s="128">
        <f t="shared" si="67"/>
        <v>4.0476919616855485</v>
      </c>
      <c r="K741" s="128">
        <f t="shared" si="68"/>
        <v>6.2465250285444212</v>
      </c>
      <c r="L741" s="128">
        <f t="shared" si="69"/>
        <v>7.6461213825502004</v>
      </c>
      <c r="M741" s="128">
        <f t="shared" si="70"/>
        <v>9.9556976809415261</v>
      </c>
      <c r="N741" s="1">
        <f t="shared" si="72"/>
        <v>98.799999999998576</v>
      </c>
      <c r="O741" s="128">
        <f t="shared" si="71"/>
        <v>0.12145748987868821</v>
      </c>
    </row>
    <row r="742" spans="10:15" x14ac:dyDescent="0.2">
      <c r="J742" s="128">
        <f t="shared" si="67"/>
        <v>4.0594228807358039</v>
      </c>
      <c r="K742" s="128">
        <f t="shared" si="68"/>
        <v>6.2584412033650505</v>
      </c>
      <c r="L742" s="128">
        <f t="shared" si="69"/>
        <v>7.6581019342420955</v>
      </c>
      <c r="M742" s="128">
        <f t="shared" si="70"/>
        <v>9.9677459717982337</v>
      </c>
      <c r="N742" s="1">
        <f t="shared" si="72"/>
        <v>98.89999999999857</v>
      </c>
      <c r="O742" s="128">
        <f t="shared" si="71"/>
        <v>0.11122345803856959</v>
      </c>
    </row>
    <row r="743" spans="10:15" x14ac:dyDescent="0.2">
      <c r="J743" s="128">
        <f t="shared" si="67"/>
        <v>4.0711768975197673</v>
      </c>
      <c r="K743" s="128">
        <f t="shared" si="68"/>
        <v>6.2703646587475905</v>
      </c>
      <c r="L743" s="128">
        <f t="shared" si="69"/>
        <v>7.6700841930163497</v>
      </c>
      <c r="M743" s="128">
        <f t="shared" si="70"/>
        <v>9.9797900625461153</v>
      </c>
      <c r="N743" s="1">
        <f t="shared" si="72"/>
        <v>98.999999999998565</v>
      </c>
      <c r="O743" s="128">
        <f t="shared" si="71"/>
        <v>0.10101010101024777</v>
      </c>
    </row>
    <row r="744" spans="10:15" x14ac:dyDescent="0.2">
      <c r="J744" s="128">
        <f t="shared" si="67"/>
        <v>4.0829540686083634</v>
      </c>
      <c r="K744" s="128">
        <f t="shared" si="68"/>
        <v>6.2822953962737449</v>
      </c>
      <c r="L744" s="128">
        <f t="shared" si="69"/>
        <v>7.6820681557980146</v>
      </c>
      <c r="M744" s="128">
        <f t="shared" si="70"/>
        <v>9.9918299533265813</v>
      </c>
      <c r="N744" s="1">
        <f t="shared" si="72"/>
        <v>99.099999999998559</v>
      </c>
      <c r="O744" s="128">
        <f t="shared" si="71"/>
        <v>9.0817356205999289E-2</v>
      </c>
    </row>
    <row r="745" spans="10:15" x14ac:dyDescent="0.2">
      <c r="J745" s="128">
        <f t="shared" si="67"/>
        <v>4.0947544508007168</v>
      </c>
      <c r="K745" s="128">
        <f t="shared" si="68"/>
        <v>6.2942334175425776</v>
      </c>
      <c r="L745" s="128">
        <f t="shared" si="69"/>
        <v>7.6940538195247719</v>
      </c>
      <c r="M745" s="128">
        <f t="shared" si="70"/>
        <v>10.003865644290936</v>
      </c>
      <c r="N745" s="1">
        <f t="shared" si="72"/>
        <v>99.199999999998553</v>
      </c>
      <c r="O745" s="128">
        <f t="shared" si="71"/>
        <v>8.0645161290469503E-2</v>
      </c>
    </row>
    <row r="746" spans="10:15" x14ac:dyDescent="0.2">
      <c r="J746" s="128">
        <f t="shared" si="67"/>
        <v>4.1065781011250531</v>
      </c>
      <c r="K746" s="128">
        <f t="shared" si="68"/>
        <v>6.3061787241704508</v>
      </c>
      <c r="L746" s="128">
        <f t="shared" si="69"/>
        <v>7.7060411811468619</v>
      </c>
      <c r="M746" s="128">
        <f t="shared" si="70"/>
        <v>10.015897135600323</v>
      </c>
      <c r="N746" s="1">
        <f t="shared" si="72"/>
        <v>99.299999999998548</v>
      </c>
      <c r="O746" s="128">
        <f t="shared" si="71"/>
        <v>7.0493454179402448E-2</v>
      </c>
    </row>
    <row r="747" spans="10:15" x14ac:dyDescent="0.2">
      <c r="J747" s="128">
        <f t="shared" si="67"/>
        <v>4.118425076839622</v>
      </c>
      <c r="K747" s="128">
        <f t="shared" si="68"/>
        <v>6.3181313177909733</v>
      </c>
      <c r="L747" s="128">
        <f t="shared" si="69"/>
        <v>7.7180302376270253</v>
      </c>
      <c r="M747" s="128">
        <f t="shared" si="70"/>
        <v>10.027924427425651</v>
      </c>
      <c r="N747" s="1">
        <f t="shared" si="72"/>
        <v>99.399999999998542</v>
      </c>
      <c r="O747" s="128">
        <f t="shared" si="71"/>
        <v>6.0362173038376099E-2</v>
      </c>
    </row>
    <row r="748" spans="10:15" x14ac:dyDescent="0.2">
      <c r="J748" s="128">
        <f t="shared" si="67"/>
        <v>4.1302954354336086</v>
      </c>
      <c r="K748" s="128">
        <f t="shared" si="68"/>
        <v>6.3300912000549285</v>
      </c>
      <c r="L748" s="128">
        <f t="shared" si="69"/>
        <v>7.7300209859404303</v>
      </c>
      <c r="M748" s="128">
        <f t="shared" si="70"/>
        <v>10.039947519947546</v>
      </c>
      <c r="N748" s="1">
        <f t="shared" si="72"/>
        <v>99.499999999998536</v>
      </c>
      <c r="O748" s="128">
        <f t="shared" si="71"/>
        <v>5.0251256281555357E-2</v>
      </c>
    </row>
    <row r="749" spans="10:15" x14ac:dyDescent="0.2">
      <c r="J749" s="128">
        <f t="shared" si="67"/>
        <v>4.142189234628078</v>
      </c>
      <c r="K749" s="128">
        <f t="shared" si="68"/>
        <v>6.3420583726302429</v>
      </c>
      <c r="L749" s="128">
        <f t="shared" si="69"/>
        <v>7.7420134230746287</v>
      </c>
      <c r="M749" s="128">
        <f t="shared" si="70"/>
        <v>10.05196641335629</v>
      </c>
      <c r="N749" s="1">
        <f t="shared" si="72"/>
        <v>99.599999999998531</v>
      </c>
      <c r="O749" s="128">
        <f t="shared" si="71"/>
        <v>4.0160642570429061E-2</v>
      </c>
    </row>
    <row r="750" spans="10:15" x14ac:dyDescent="0.2">
      <c r="J750" s="128">
        <f t="shared" si="67"/>
        <v>4.1541065323768898</v>
      </c>
      <c r="K750" s="128">
        <f t="shared" si="68"/>
        <v>6.3540328372019017</v>
      </c>
      <c r="L750" s="128">
        <f t="shared" si="69"/>
        <v>7.7540075460294728</v>
      </c>
      <c r="M750" s="128">
        <f t="shared" si="70"/>
        <v>10.063981107851747</v>
      </c>
      <c r="N750" s="1">
        <f t="shared" si="72"/>
        <v>99.699999999998525</v>
      </c>
      <c r="O750" s="128">
        <f t="shared" si="71"/>
        <v>3.0090270812586084E-2</v>
      </c>
    </row>
    <row r="751" spans="10:15" x14ac:dyDescent="0.2">
      <c r="J751" s="128">
        <f t="shared" si="67"/>
        <v>4.1660473868676497</v>
      </c>
      <c r="K751" s="128">
        <f t="shared" si="68"/>
        <v>6.3660145954719205</v>
      </c>
      <c r="L751" s="128">
        <f t="shared" si="69"/>
        <v>7.766003351817071</v>
      </c>
      <c r="M751" s="128">
        <f t="shared" si="70"/>
        <v>10.075991603643329</v>
      </c>
      <c r="N751" s="1">
        <f t="shared" si="72"/>
        <v>99.799999999998519</v>
      </c>
      <c r="O751" s="128">
        <f t="shared" si="71"/>
        <v>2.0040080160470097E-2</v>
      </c>
    </row>
    <row r="752" spans="10:15" x14ac:dyDescent="0.2">
      <c r="J752" s="128">
        <f t="shared" si="67"/>
        <v>4.1780118565226507</v>
      </c>
      <c r="K752" s="128">
        <f t="shared" si="68"/>
        <v>6.3780036491592673</v>
      </c>
      <c r="L752" s="128">
        <f t="shared" si="69"/>
        <v>7.7780008374617138</v>
      </c>
      <c r="M752" s="128">
        <f t="shared" si="70"/>
        <v>10.087997900949921</v>
      </c>
      <c r="N752" s="1">
        <f t="shared" si="72"/>
        <v>99.899999999998514</v>
      </c>
      <c r="O752" s="128">
        <f t="shared" si="71"/>
        <v>1.001001001015922E-2</v>
      </c>
    </row>
    <row r="753" spans="10:15" x14ac:dyDescent="0.2">
      <c r="J753" s="128">
        <f t="shared" si="67"/>
        <v>4.189999999999821</v>
      </c>
      <c r="K753" s="128">
        <f t="shared" si="68"/>
        <v>6.3899999999998212</v>
      </c>
      <c r="L753" s="128">
        <f t="shared" si="69"/>
        <v>7.7899999999998206</v>
      </c>
      <c r="M753" s="128">
        <f t="shared" si="70"/>
        <v>10.09999999999982</v>
      </c>
      <c r="N753" s="1">
        <f t="shared" si="72"/>
        <v>99.999999999998508</v>
      </c>
      <c r="O753" s="128">
        <f t="shared" si="71"/>
        <v>1.4921397450962104E-13</v>
      </c>
    </row>
  </sheetData>
  <mergeCells count="18">
    <mergeCell ref="A14:B14"/>
    <mergeCell ref="A1:H1"/>
    <mergeCell ref="A7:B7"/>
    <mergeCell ref="A8:B8"/>
    <mergeCell ref="A9:B9"/>
    <mergeCell ref="A5:C5"/>
    <mergeCell ref="A33:B34"/>
    <mergeCell ref="A42:C42"/>
    <mergeCell ref="A43:C43"/>
    <mergeCell ref="A44:C44"/>
    <mergeCell ref="A15:B16"/>
    <mergeCell ref="A17:B18"/>
    <mergeCell ref="A19:B20"/>
    <mergeCell ref="A28:B28"/>
    <mergeCell ref="A29:B30"/>
    <mergeCell ref="A31:B32"/>
    <mergeCell ref="A21:B22"/>
    <mergeCell ref="A35:B36"/>
  </mergeCells>
  <printOptions gridLines="1"/>
  <pageMargins left="0.75" right="0.75" top="1" bottom="1" header="0.5" footer="0.5"/>
  <pageSetup scale="59" fitToHeight="2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E5235B-9E39-4F6E-8749-53E4F56FF2ED}">
  <dimension ref="A1:B4"/>
  <sheetViews>
    <sheetView topLeftCell="A4" workbookViewId="0">
      <selection activeCell="B21" sqref="B21"/>
    </sheetView>
  </sheetViews>
  <sheetFormatPr defaultColWidth="8.85546875" defaultRowHeight="14.45" customHeight="1" x14ac:dyDescent="0.2"/>
  <cols>
    <col min="1" max="1" width="48.85546875" style="184" bestFit="1" customWidth="1"/>
    <col min="2" max="16384" width="8.85546875" style="184"/>
  </cols>
  <sheetData>
    <row r="1" spans="1:2" ht="14.45" customHeight="1" x14ac:dyDescent="0.2">
      <c r="A1" s="183" t="s">
        <v>73</v>
      </c>
      <c r="B1" s="183" t="s">
        <v>74</v>
      </c>
    </row>
    <row r="2" spans="1:2" ht="14.45" customHeight="1" x14ac:dyDescent="0.2">
      <c r="A2" s="185" t="s">
        <v>69</v>
      </c>
      <c r="B2" s="184">
        <v>1.1599999999999999</v>
      </c>
    </row>
    <row r="3" spans="1:2" ht="14.45" customHeight="1" x14ac:dyDescent="0.2">
      <c r="A3" s="187" t="s">
        <v>70</v>
      </c>
      <c r="B3" s="184">
        <v>1.1599999999999999</v>
      </c>
    </row>
    <row r="4" spans="1:2" ht="14.45" customHeight="1" x14ac:dyDescent="0.2">
      <c r="A4" s="186" t="s">
        <v>71</v>
      </c>
      <c r="B4" s="184">
        <v>1.95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oject xmlns="80727368-2d85-4693-8aca-8c33fb2339f5" xsi:nil="true"/>
    <IconOverlay xmlns="http://schemas.microsoft.com/sharepoint/v4" xsi:nil="true"/>
    <SharedWithUsers xmlns="80727368-2d85-4693-8aca-8c33fb2339f5">
      <UserInfo>
        <DisplayName>Bill Hodgins</DisplayName>
        <AccountId>51</AccountId>
        <AccountType/>
      </UserInfo>
    </SharedWithUser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Project Document" ma:contentTypeID="0x01010084099C5946FA6344AFBC08FDA28BB5E3000F2A5536EED47B428001DEFDF00DB8CF" ma:contentTypeVersion="19" ma:contentTypeDescription="" ma:contentTypeScope="" ma:versionID="d6e6ed7ffb191a675bbcab54a1fdd5ba">
  <xsd:schema xmlns:xsd="http://www.w3.org/2001/XMLSchema" xmlns:xs="http://www.w3.org/2001/XMLSchema" xmlns:p="http://schemas.microsoft.com/office/2006/metadata/properties" xmlns:ns2="80727368-2d85-4693-8aca-8c33fb2339f5" xmlns:ns3="http://schemas.microsoft.com/sharepoint/v4" xmlns:ns4="b031f331-093e-4af9-b9a8-5fb9941cd8bc" targetNamespace="http://schemas.microsoft.com/office/2006/metadata/properties" ma:root="true" ma:fieldsID="aac1010026ea37c8d9149f3b624ce0d5" ns2:_="" ns3:_="" ns4:_="">
    <xsd:import namespace="80727368-2d85-4693-8aca-8c33fb2339f5"/>
    <xsd:import namespace="http://schemas.microsoft.com/sharepoint/v4"/>
    <xsd:import namespace="b031f331-093e-4af9-b9a8-5fb9941cd8bc"/>
    <xsd:element name="properties">
      <xsd:complexType>
        <xsd:sequence>
          <xsd:element name="documentManagement">
            <xsd:complexType>
              <xsd:all>
                <xsd:element ref="ns2:Project" minOccurs="0"/>
                <xsd:element ref="ns2:Project_x003a_Description" minOccurs="0"/>
                <xsd:element ref="ns2:SharedWithUsers" minOccurs="0"/>
                <xsd:element ref="ns3:IconOverlay" minOccurs="0"/>
                <xsd:element ref="ns2:SharingHintHash" minOccurs="0"/>
                <xsd:element ref="ns2:SharedWithDetails" minOccurs="0"/>
                <xsd:element ref="ns2:LastSharedByUser" minOccurs="0"/>
                <xsd:element ref="ns2:LastSharedByTime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OCR" minOccurs="0"/>
                <xsd:element ref="ns4:MediaServiceEventHashCode" minOccurs="0"/>
                <xsd:element ref="ns4:MediaServiceGenerationTim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727368-2d85-4693-8aca-8c33fb2339f5" elementFormDefault="qualified">
    <xsd:import namespace="http://schemas.microsoft.com/office/2006/documentManagement/types"/>
    <xsd:import namespace="http://schemas.microsoft.com/office/infopath/2007/PartnerControls"/>
    <xsd:element name="Project" ma:index="8" nillable="true" ma:displayName="Project" ma:list="{466bfe19-0901-498c-8ba9-2a12267cbd25}" ma:internalName="Project" ma:readOnly="false" ma:showField="Title" ma:web="80727368-2d85-4693-8aca-8c33fb2339f5">
      <xsd:simpleType>
        <xsd:restriction base="dms:Lookup"/>
      </xsd:simpleType>
    </xsd:element>
    <xsd:element name="Project_x003a_Description" ma:index="9" nillable="true" ma:displayName="Project:Description" ma:list="{466bfe19-0901-498c-8ba9-2a12267cbd25}" ma:internalName="Project_x003A_Description" ma:readOnly="true" ma:showField="CategoryDescription" ma:web="80727368-2d85-4693-8aca-8c33fb2339f5">
      <xsd:simpleType>
        <xsd:restriction base="dms:Lookup"/>
      </xsd:simpleType>
    </xsd:element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12" nillable="true" ma:displayName="Sharing Hint Hash" ma:internalName="SharingHintHash" ma:readOnly="true">
      <xsd:simpleType>
        <xsd:restriction base="dms:Text"/>
      </xsd:simple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4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5" nillable="true" ma:displayName="Last Shared By Time" ma:description="" ma:internalName="LastSharedByTim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11" nillable="true" ma:displayName="IconOverlay" ma:hidden="true" ma:internalName="IconOverlay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031f331-093e-4af9-b9a8-5fb9941cd8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6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7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8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9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20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2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2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2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2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7630D83-3C83-4159-9BA9-CFEBDD8065A9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80727368-2d85-4693-8aca-8c33fb2339f5"/>
    <ds:schemaRef ds:uri="http://purl.org/dc/terms/"/>
    <ds:schemaRef ds:uri="http://schemas.microsoft.com/office/2006/documentManagement/types"/>
    <ds:schemaRef ds:uri="b031f331-093e-4af9-b9a8-5fb9941cd8bc"/>
    <ds:schemaRef ds:uri="http://purl.org/dc/dcmitype/"/>
    <ds:schemaRef ds:uri="http://schemas.openxmlformats.org/package/2006/metadata/core-properties"/>
    <ds:schemaRef ds:uri="http://schemas.microsoft.com/sharepoint/v4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9B4506F9-6A84-4321-999B-8C8647ED828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B6445DD-672D-4A79-ABC5-5B3DAF6DEB4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0727368-2d85-4693-8aca-8c33fb2339f5"/>
    <ds:schemaRef ds:uri="http://schemas.microsoft.com/sharepoint/v4"/>
    <ds:schemaRef ds:uri="b031f331-093e-4af9-b9a8-5fb9941cd8b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Site Data</vt:lpstr>
      <vt:lpstr>BMPs</vt:lpstr>
      <vt:lpstr>Detention</vt:lpstr>
      <vt:lpstr>Lookup Tables</vt:lpstr>
      <vt:lpstr>BMPs!Print_Area</vt:lpstr>
    </vt:vector>
  </TitlesOfParts>
  <Company>Hirschman Water &amp; Environment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 Caraco</dc:creator>
  <cp:lastModifiedBy>Bill</cp:lastModifiedBy>
  <cp:lastPrinted>2010-05-25T15:30:42Z</cp:lastPrinted>
  <dcterms:created xsi:type="dcterms:W3CDTF">2008-01-28T21:38:32Z</dcterms:created>
  <dcterms:modified xsi:type="dcterms:W3CDTF">2019-11-26T13:40:44Z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0x01010084099C5946FA6344AFBC08FDA28BB5E3000F2A5536EED47B428001DEFDF00DB8CF</vt:lpwstr>
  </property>
  <property fmtid="{D5CDD505-2E9C-101B-9397-08002B2CF9AE}" pid="3" name="URL">
    <vt:lpwstr/>
  </property>
  <property fmtid="{D5CDD505-2E9C-101B-9397-08002B2CF9AE}" pid="4" name="ContentType">
    <vt:lpwstr>Project Document</vt:lpwstr>
  </property>
  <property fmtid="{D5CDD505-2E9C-101B-9397-08002B2CF9AE}" pid="5" name="DocumentSetDescription">
    <vt:lpwstr/>
  </property>
</Properties>
</file>